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3935" windowHeight="6600" activeTab="1"/>
  </bookViews>
  <sheets>
    <sheet name="Index" sheetId="1" r:id="rId1"/>
    <sheet name="Sondage Simple" sheetId="2" r:id="rId2"/>
    <sheet name="Sondage 2 degrés" sheetId="3" r:id="rId3"/>
    <sheet name="sondage stratifié" sheetId="4" r:id="rId4"/>
    <sheet name="Calcul IC S. à 2 degrés" sheetId="5" r:id="rId5"/>
  </sheets>
  <definedNames/>
  <calcPr fullCalcOnLoad="1"/>
</workbook>
</file>

<file path=xl/sharedStrings.xml><?xml version="1.0" encoding="utf-8"?>
<sst xmlns="http://schemas.openxmlformats.org/spreadsheetml/2006/main" count="153" uniqueCount="118">
  <si>
    <t>Taille population</t>
  </si>
  <si>
    <t>alpha</t>
  </si>
  <si>
    <t>u alpha</t>
  </si>
  <si>
    <t>précision absolue</t>
  </si>
  <si>
    <t>proportion attendue</t>
  </si>
  <si>
    <t>précision relative</t>
  </si>
  <si>
    <t>taille échantillon 1</t>
  </si>
  <si>
    <t>taille échantillon 2</t>
  </si>
  <si>
    <t>infinie</t>
  </si>
  <si>
    <t>Bouton 1</t>
  </si>
  <si>
    <t>pop</t>
  </si>
  <si>
    <t>niveau de confiance</t>
  </si>
  <si>
    <t>taille de l'échantillon</t>
  </si>
  <si>
    <t>Présicion relative</t>
  </si>
  <si>
    <t>Complétez les cases marquées par *</t>
  </si>
  <si>
    <t>cochez la case si population infinie</t>
  </si>
  <si>
    <t>Sondage à deux degrés</t>
  </si>
  <si>
    <t>étape 1</t>
  </si>
  <si>
    <t>calcul sous l'hypothèse d'un sondage aléatoire simple</t>
  </si>
  <si>
    <t>étape 2</t>
  </si>
  <si>
    <t>Coefficient intra-classe</t>
  </si>
  <si>
    <t>m</t>
  </si>
  <si>
    <t>n</t>
  </si>
  <si>
    <t>niveau</t>
  </si>
  <si>
    <t>label</t>
  </si>
  <si>
    <t>coût</t>
  </si>
  <si>
    <t>déterminer la taille en fonction de m et du coefficient intra-classe</t>
  </si>
  <si>
    <t>notation</t>
  </si>
  <si>
    <t>Nombre moyen d'unités secondaires à tirre au sort</t>
  </si>
  <si>
    <t>Sondage stratifié</t>
  </si>
  <si>
    <t>Nombre de strates</t>
  </si>
  <si>
    <t xml:space="preserve"> 3 strates</t>
  </si>
  <si>
    <t xml:space="preserve"> 4 strates</t>
  </si>
  <si>
    <t xml:space="preserve"> 5 strates</t>
  </si>
  <si>
    <t xml:space="preserve"> 6 strates</t>
  </si>
  <si>
    <t xml:space="preserve"> 7 strates</t>
  </si>
  <si>
    <t xml:space="preserve"> 8 strates</t>
  </si>
  <si>
    <t xml:space="preserve"> 9 strates</t>
  </si>
  <si>
    <t xml:space="preserve"> 10 strates</t>
  </si>
  <si>
    <t>Strate 1</t>
  </si>
  <si>
    <t>Strate 2</t>
  </si>
  <si>
    <t>Strate 3</t>
  </si>
  <si>
    <t>prévalence attendue
par strate</t>
  </si>
  <si>
    <t>Total</t>
  </si>
  <si>
    <t>en nombre</t>
  </si>
  <si>
    <t>en proportion</t>
  </si>
  <si>
    <t>proportion</t>
  </si>
  <si>
    <t>Nombre d'unités</t>
  </si>
  <si>
    <t>Proportion des unités</t>
  </si>
  <si>
    <t xml:space="preserve">Vous connaissez la répartition des unités par strate </t>
  </si>
  <si>
    <r>
      <t>N</t>
    </r>
    <r>
      <rPr>
        <vertAlign val="subscript"/>
        <sz val="11"/>
        <color indexed="8"/>
        <rFont val="Calibri"/>
        <family val="2"/>
      </rPr>
      <t>i</t>
    </r>
  </si>
  <si>
    <r>
      <t>N</t>
    </r>
    <r>
      <rPr>
        <vertAlign val="subscript"/>
        <sz val="11"/>
        <color indexed="8"/>
        <rFont val="Calibri"/>
        <family val="2"/>
      </rPr>
      <t>i</t>
    </r>
    <r>
      <rPr>
        <sz val="11"/>
        <color theme="1"/>
        <rFont val="Calibri"/>
        <family val="2"/>
      </rPr>
      <t>/N</t>
    </r>
  </si>
  <si>
    <t>Strates</t>
  </si>
  <si>
    <r>
      <t>p</t>
    </r>
    <r>
      <rPr>
        <vertAlign val="subscript"/>
        <sz val="11"/>
        <color indexed="8"/>
        <rFont val="Calibri"/>
        <family val="2"/>
      </rPr>
      <t>i</t>
    </r>
  </si>
  <si>
    <t>ni</t>
  </si>
  <si>
    <t>(1-ni/Ni)*pi(1-pi)</t>
  </si>
  <si>
    <t>piNi/N</t>
  </si>
  <si>
    <t>Ni*rac(pi*(1-pi))</t>
  </si>
  <si>
    <t>wi</t>
  </si>
  <si>
    <t>précision relative prop</t>
  </si>
  <si>
    <t>précision relative opt</t>
  </si>
  <si>
    <t>Taille totale répatition proportionnelle</t>
  </si>
  <si>
    <t>Taille totale répatitionoptimale</t>
  </si>
  <si>
    <t>nombre (1), Prop (2)</t>
  </si>
  <si>
    <r>
      <t xml:space="preserve">risque </t>
    </r>
    <r>
      <rPr>
        <b/>
        <sz val="11"/>
        <color indexed="8"/>
        <rFont val="Symbol"/>
        <family val="1"/>
      </rPr>
      <t>a</t>
    </r>
  </si>
  <si>
    <t>Nombre total des unités à tirer au sort, répartition proportionnelle</t>
  </si>
  <si>
    <t>Nombre total des unités à tirer au sort, répartition optimale</t>
  </si>
  <si>
    <t>p</t>
  </si>
  <si>
    <t>Vp</t>
  </si>
  <si>
    <t>a</t>
  </si>
  <si>
    <t>b</t>
  </si>
  <si>
    <t>Part de la variance dûe au tirage des unités primaires</t>
  </si>
  <si>
    <t>Part de la variance dûe au tirage des unités secondaires</t>
  </si>
  <si>
    <t>Variance totale</t>
  </si>
  <si>
    <t>écart-type</t>
  </si>
  <si>
    <t>Intervalle de confiance à 95%</t>
  </si>
  <si>
    <t>Borne inférieure</t>
  </si>
  <si>
    <t>Borne supérieure</t>
  </si>
  <si>
    <t>±</t>
  </si>
  <si>
    <t xml:space="preserve">soit </t>
  </si>
  <si>
    <t>Pourcentage observé</t>
  </si>
  <si>
    <t>Coefficient intra-classe estimé à partir de l'échantillon</t>
  </si>
  <si>
    <t>1er degré UP</t>
  </si>
  <si>
    <t>2ème degré US</t>
  </si>
  <si>
    <t>lower limit</t>
  </si>
  <si>
    <t>upper limit</t>
  </si>
  <si>
    <t>Calcul de l'Intervalle de confiance d'une proportion</t>
  </si>
  <si>
    <t>nombre de positifs (ex. malades)</t>
  </si>
  <si>
    <t>Méthode exacte</t>
  </si>
  <si>
    <t>Approximation Normale</t>
  </si>
  <si>
    <t>étape 0 : commencez par donner des labels à vos unité et les coûts unitaires</t>
  </si>
  <si>
    <t>étape 1 : renseignez le tableau pour déterminer le nombre de sujets nécessaires</t>
  </si>
  <si>
    <t>pour un sondage aléatoire simple</t>
  </si>
  <si>
    <t>étape 2 : En rentrant la valeur du coefficient intra-classe un tableau apparaîtra automatiquement</t>
  </si>
  <si>
    <t>étape 2 (suite)  : rentrez différentes valeurs de m</t>
  </si>
  <si>
    <t>Sélectionnez la combinaison m et n la moins coûteuse</t>
  </si>
  <si>
    <t>AIDE</t>
  </si>
  <si>
    <t>(en nombre ou en pourcentage) ici l’exemple est en nombre</t>
  </si>
  <si>
    <t>étape 0 : On choisi le nombre de strates et le mode de renseignement des spécifications des strates</t>
  </si>
  <si>
    <t>étape 1 : renseignez la répartition (en nombre) des strates  et les prévalences attendues par strate</t>
  </si>
  <si>
    <t>étape 2 : donnez le risque alpha et la précision remative souhaitée puis cliquez sur "Calculez"</t>
  </si>
  <si>
    <t>s</t>
  </si>
  <si>
    <t>Cliquez sur "Définir la grille de saisie des résultats"</t>
  </si>
  <si>
    <t>Indiquez le nombre d'unités primaires (ex: 15 élavages)</t>
  </si>
  <si>
    <t>Indiquez le nombre d'unités secondaires par unité primaire (ex: 10 animaux par élavage)</t>
  </si>
  <si>
    <t>Donnez le nombre d'évènement par unité secondaires</t>
  </si>
  <si>
    <t>ex nombre d'animaux positifs par élevage</t>
  </si>
  <si>
    <t>la colonne m est générée automatiquement</t>
  </si>
  <si>
    <t>vous pouvez modifier les valeurs de cette colonne</t>
  </si>
  <si>
    <t>Cliquez sur calculez</t>
  </si>
  <si>
    <t>CLIQUEZ SUR CALCULEZ</t>
  </si>
  <si>
    <t>Sondage aléatoire simple</t>
  </si>
  <si>
    <t>calcul du nombre de sujets nécessaire</t>
  </si>
  <si>
    <t>calcul de l'intervalle de confiance</t>
  </si>
  <si>
    <t>détermination du nombre des unités primaires et secondaires</t>
  </si>
  <si>
    <t>Sondage aléatoire stratifié</t>
  </si>
  <si>
    <t>détermination du nombre desujets nécessaires et leur répartition entre les strates</t>
  </si>
  <si>
    <t>Classeur réalisé par Moez SANAA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</si>
</sst>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b/>
      <sz val="11"/>
      <color indexed="8"/>
      <name val="Symbol"/>
      <family val="1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1"/>
      <color indexed="56"/>
      <name val="Calibri"/>
      <family val="2"/>
    </font>
    <font>
      <sz val="11"/>
      <name val="Calibri"/>
      <family val="2"/>
    </font>
    <font>
      <b/>
      <sz val="12"/>
      <color indexed="56"/>
      <name val="Calibri"/>
      <family val="2"/>
    </font>
    <font>
      <b/>
      <sz val="18"/>
      <color indexed="56"/>
      <name val="Calibri"/>
      <family val="2"/>
    </font>
    <font>
      <b/>
      <sz val="11"/>
      <color indexed="60"/>
      <name val="Calibri"/>
      <family val="2"/>
    </font>
    <font>
      <b/>
      <sz val="11"/>
      <color indexed="57"/>
      <name val="Calibri"/>
      <family val="2"/>
    </font>
    <font>
      <b/>
      <i/>
      <sz val="11"/>
      <color indexed="57"/>
      <name val="Calibri"/>
      <family val="2"/>
    </font>
    <font>
      <sz val="11"/>
      <color indexed="57"/>
      <name val="Calibri"/>
      <family val="2"/>
    </font>
    <font>
      <b/>
      <i/>
      <sz val="11"/>
      <color indexed="6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9"/>
      <color indexed="56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Calibri"/>
      <family val="2"/>
    </font>
    <font>
      <b/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i/>
      <sz val="11"/>
      <color theme="3"/>
      <name val="Calibri"/>
      <family val="2"/>
    </font>
    <font>
      <b/>
      <sz val="12"/>
      <color theme="3"/>
      <name val="Calibri"/>
      <family val="2"/>
    </font>
    <font>
      <b/>
      <sz val="18"/>
      <color theme="3"/>
      <name val="Calibri"/>
      <family val="2"/>
    </font>
    <font>
      <b/>
      <sz val="11"/>
      <color rgb="FFC00000"/>
      <name val="Calibri"/>
      <family val="2"/>
    </font>
    <font>
      <b/>
      <sz val="11"/>
      <color theme="6" tint="-0.4999699890613556"/>
      <name val="Calibri"/>
      <family val="2"/>
    </font>
    <font>
      <b/>
      <i/>
      <sz val="11"/>
      <color theme="6" tint="-0.4999699890613556"/>
      <name val="Calibri"/>
      <family val="2"/>
    </font>
    <font>
      <sz val="11"/>
      <color theme="6" tint="-0.4999699890613556"/>
      <name val="Calibri"/>
      <family val="2"/>
    </font>
    <font>
      <b/>
      <i/>
      <sz val="11"/>
      <color rgb="FFC00000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9"/>
      <color theme="3"/>
      <name val="Calibri"/>
      <family val="2"/>
    </font>
    <font>
      <b/>
      <i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0" fontId="54" fillId="0" borderId="0" xfId="0" applyFont="1" applyAlignment="1">
      <alignment/>
    </xf>
    <xf numFmtId="0" fontId="53" fillId="33" borderId="1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12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3" xfId="0" applyFont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52" fillId="34" borderId="13" xfId="0" applyFont="1" applyFill="1" applyBorder="1" applyAlignment="1">
      <alignment/>
    </xf>
    <xf numFmtId="0" fontId="0" fillId="0" borderId="0" xfId="0" applyAlignment="1" applyProtection="1">
      <alignment/>
      <protection locked="0"/>
    </xf>
    <xf numFmtId="0" fontId="53" fillId="33" borderId="13" xfId="0" applyFont="1" applyFill="1" applyBorder="1" applyAlignment="1" applyProtection="1">
      <alignment horizontal="center"/>
      <protection hidden="1"/>
    </xf>
    <xf numFmtId="0" fontId="52" fillId="0" borderId="0" xfId="0" applyFont="1" applyAlignment="1" applyProtection="1">
      <alignment/>
      <protection hidden="1"/>
    </xf>
    <xf numFmtId="0" fontId="52" fillId="0" borderId="13" xfId="0" applyFont="1" applyFill="1" applyBorder="1" applyAlignment="1" applyProtection="1">
      <alignment horizontal="left"/>
      <protection locked="0"/>
    </xf>
    <xf numFmtId="9" fontId="52" fillId="0" borderId="13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54" fillId="0" borderId="0" xfId="0" applyFont="1" applyAlignment="1" applyProtection="1">
      <alignment/>
      <protection hidden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 applyProtection="1">
      <alignment/>
      <protection hidden="1"/>
    </xf>
    <xf numFmtId="0" fontId="0" fillId="0" borderId="0" xfId="0" applyAlignment="1">
      <alignment wrapText="1"/>
    </xf>
    <xf numFmtId="2" fontId="52" fillId="0" borderId="0" xfId="0" applyNumberFormat="1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Alignment="1">
      <alignment horizontal="center" wrapText="1"/>
    </xf>
    <xf numFmtId="43" fontId="0" fillId="0" borderId="0" xfId="46" applyFont="1" applyAlignment="1">
      <alignment/>
    </xf>
    <xf numFmtId="43" fontId="0" fillId="0" borderId="0" xfId="0" applyNumberForma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60" fillId="0" borderId="0" xfId="0" applyFont="1" applyAlignment="1" applyProtection="1">
      <alignment/>
      <protection hidden="1"/>
    </xf>
    <xf numFmtId="0" fontId="52" fillId="0" borderId="0" xfId="0" applyFont="1" applyBorder="1" applyAlignment="1">
      <alignment horizontal="center" wrapText="1"/>
    </xf>
    <xf numFmtId="0" fontId="52" fillId="0" borderId="0" xfId="0" applyFont="1" applyFill="1" applyBorder="1" applyAlignment="1" applyProtection="1">
      <alignment/>
      <protection hidden="1"/>
    </xf>
    <xf numFmtId="43" fontId="0" fillId="0" borderId="0" xfId="46" applyFont="1" applyAlignment="1" applyProtection="1">
      <alignment/>
      <protection hidden="1"/>
    </xf>
    <xf numFmtId="0" fontId="57" fillId="0" borderId="0" xfId="0" applyFont="1" applyAlignment="1" applyProtection="1">
      <alignment/>
      <protection hidden="1"/>
    </xf>
    <xf numFmtId="2" fontId="52" fillId="0" borderId="0" xfId="0" applyNumberFormat="1" applyFont="1" applyAlignment="1" applyProtection="1">
      <alignment/>
      <protection hidden="1"/>
    </xf>
    <xf numFmtId="0" fontId="57" fillId="0" borderId="0" xfId="0" applyFont="1" applyAlignment="1" applyProtection="1">
      <alignment/>
      <protection locked="0"/>
    </xf>
    <xf numFmtId="0" fontId="57" fillId="0" borderId="0" xfId="0" applyFont="1" applyAlignment="1" applyProtection="1">
      <alignment horizontal="center"/>
      <protection locked="0"/>
    </xf>
    <xf numFmtId="0" fontId="58" fillId="0" borderId="0" xfId="0" applyFont="1" applyAlignment="1" applyProtection="1">
      <alignment/>
      <protection locked="0"/>
    </xf>
    <xf numFmtId="0" fontId="58" fillId="0" borderId="0" xfId="0" applyFont="1" applyAlignment="1" applyProtection="1">
      <alignment horizontal="center"/>
      <protection locked="0"/>
    </xf>
    <xf numFmtId="0" fontId="52" fillId="0" borderId="0" xfId="0" applyFont="1" applyBorder="1" applyAlignment="1" applyProtection="1">
      <alignment/>
      <protection locked="0"/>
    </xf>
    <xf numFmtId="0" fontId="61" fillId="0" borderId="0" xfId="0" applyFont="1" applyAlignment="1">
      <alignment/>
    </xf>
    <xf numFmtId="0" fontId="7" fillId="0" borderId="0" xfId="0" applyFont="1" applyFill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9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wrapText="1"/>
      <protection hidden="1"/>
    </xf>
    <xf numFmtId="9" fontId="0" fillId="0" borderId="0" xfId="0" applyNumberFormat="1" applyAlignment="1" applyProtection="1" quotePrefix="1">
      <alignment/>
      <protection locked="0"/>
    </xf>
    <xf numFmtId="0" fontId="62" fillId="0" borderId="0" xfId="0" applyFont="1" applyFill="1" applyBorder="1" applyAlignment="1" applyProtection="1">
      <alignment/>
      <protection hidden="1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>
      <alignment horizontal="center" wrapText="1"/>
    </xf>
    <xf numFmtId="0" fontId="0" fillId="0" borderId="0" xfId="0" applyFont="1" applyAlignment="1">
      <alignment/>
    </xf>
    <xf numFmtId="0" fontId="52" fillId="0" borderId="10" xfId="0" applyFont="1" applyBorder="1" applyAlignment="1">
      <alignment/>
    </xf>
    <xf numFmtId="0" fontId="52" fillId="0" borderId="11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34" borderId="0" xfId="0" applyFont="1" applyFill="1" applyAlignment="1" applyProtection="1">
      <alignment/>
      <protection locked="0"/>
    </xf>
    <xf numFmtId="0" fontId="63" fillId="0" borderId="0" xfId="0" applyFont="1" applyBorder="1" applyAlignment="1">
      <alignment/>
    </xf>
    <xf numFmtId="0" fontId="53" fillId="35" borderId="14" xfId="0" applyFont="1" applyFill="1" applyBorder="1" applyAlignment="1" applyProtection="1">
      <alignment horizontal="center"/>
      <protection hidden="1"/>
    </xf>
    <xf numFmtId="0" fontId="52" fillId="0" borderId="0" xfId="0" applyFont="1" applyBorder="1" applyAlignment="1">
      <alignment horizontal="right"/>
    </xf>
    <xf numFmtId="164" fontId="52" fillId="0" borderId="0" xfId="0" applyNumberFormat="1" applyFont="1" applyBorder="1" applyAlignment="1">
      <alignment/>
    </xf>
    <xf numFmtId="0" fontId="53" fillId="33" borderId="13" xfId="0" applyFont="1" applyFill="1" applyBorder="1" applyAlignment="1" applyProtection="1">
      <alignment horizontal="center"/>
      <protection hidden="1" locked="0"/>
    </xf>
    <xf numFmtId="0" fontId="53" fillId="35" borderId="13" xfId="0" applyFont="1" applyFill="1" applyBorder="1" applyAlignment="1" applyProtection="1">
      <alignment horizontal="center"/>
      <protection hidden="1" locked="0"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53" fillId="35" borderId="0" xfId="0" applyFont="1" applyFill="1" applyAlignment="1">
      <alignment/>
    </xf>
    <xf numFmtId="0" fontId="0" fillId="0" borderId="0" xfId="0" applyAlignment="1" applyProtection="1">
      <alignment/>
      <protection/>
    </xf>
    <xf numFmtId="0" fontId="52" fillId="0" borderId="1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2" fillId="16" borderId="13" xfId="0" applyFont="1" applyFill="1" applyBorder="1" applyAlignment="1" applyProtection="1">
      <alignment horizontal="right"/>
      <protection/>
    </xf>
    <xf numFmtId="0" fontId="52" fillId="0" borderId="12" xfId="0" applyFont="1" applyBorder="1" applyAlignment="1" applyProtection="1">
      <alignment/>
      <protection/>
    </xf>
    <xf numFmtId="164" fontId="52" fillId="0" borderId="13" xfId="0" applyNumberFormat="1" applyFont="1" applyBorder="1" applyAlignment="1" applyProtection="1">
      <alignment/>
      <protection/>
    </xf>
    <xf numFmtId="0" fontId="52" fillId="0" borderId="15" xfId="0" applyFont="1" applyBorder="1" applyAlignment="1" applyProtection="1">
      <alignment/>
      <protection/>
    </xf>
    <xf numFmtId="0" fontId="52" fillId="0" borderId="16" xfId="0" applyFont="1" applyBorder="1" applyAlignment="1" applyProtection="1">
      <alignment/>
      <protection/>
    </xf>
    <xf numFmtId="0" fontId="52" fillId="16" borderId="13" xfId="0" applyFont="1" applyFill="1" applyBorder="1" applyAlignment="1" applyProtection="1">
      <alignment horizontal="center"/>
      <protection/>
    </xf>
    <xf numFmtId="0" fontId="52" fillId="0" borderId="17" xfId="0" applyFont="1" applyBorder="1" applyAlignment="1" applyProtection="1">
      <alignment/>
      <protection/>
    </xf>
    <xf numFmtId="0" fontId="52" fillId="0" borderId="18" xfId="0" applyFont="1" applyBorder="1" applyAlignment="1" applyProtection="1">
      <alignment/>
      <protection/>
    </xf>
    <xf numFmtId="10" fontId="52" fillId="2" borderId="13" xfId="51" applyNumberFormat="1" applyFont="1" applyFill="1" applyBorder="1" applyAlignment="1" applyProtection="1">
      <alignment horizontal="right"/>
      <protection/>
    </xf>
    <xf numFmtId="0" fontId="52" fillId="0" borderId="0" xfId="0" applyFont="1" applyAlignment="1" applyProtection="1">
      <alignment/>
      <protection locked="0"/>
    </xf>
    <xf numFmtId="0" fontId="43" fillId="0" borderId="0" xfId="45" applyAlignment="1" applyProtection="1">
      <alignment/>
      <protection/>
    </xf>
    <xf numFmtId="0" fontId="53" fillId="35" borderId="10" xfId="0" applyFont="1" applyFill="1" applyBorder="1" applyAlignment="1">
      <alignment horizontal="left"/>
    </xf>
    <xf numFmtId="0" fontId="53" fillId="35" borderId="11" xfId="0" applyFont="1" applyFill="1" applyBorder="1" applyAlignment="1">
      <alignment horizontal="left"/>
    </xf>
    <xf numFmtId="0" fontId="53" fillId="35" borderId="12" xfId="0" applyFont="1" applyFill="1" applyBorder="1" applyAlignment="1">
      <alignment horizontal="left"/>
    </xf>
    <xf numFmtId="0" fontId="53" fillId="35" borderId="15" xfId="0" applyFont="1" applyFill="1" applyBorder="1" applyAlignment="1">
      <alignment horizontal="left"/>
    </xf>
    <xf numFmtId="0" fontId="53" fillId="35" borderId="19" xfId="0" applyFont="1" applyFill="1" applyBorder="1" applyAlignment="1">
      <alignment horizontal="left"/>
    </xf>
    <xf numFmtId="0" fontId="53" fillId="35" borderId="16" xfId="0" applyFont="1" applyFill="1" applyBorder="1" applyAlignment="1">
      <alignment horizontal="left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15">
    <dxf>
      <font>
        <b/>
        <i val="0"/>
        <color theme="0"/>
      </font>
      <fill>
        <patternFill>
          <bgColor theme="4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ill>
        <patternFill>
          <bgColor theme="5" tint="-0.24993999302387238"/>
        </patternFill>
      </fill>
    </dxf>
    <dxf>
      <font>
        <b/>
        <i val="0"/>
        <color theme="0"/>
      </font>
      <fill>
        <patternFill>
          <bgColor theme="6" tint="-0.24993999302387238"/>
        </patternFill>
      </fill>
      <border>
        <left style="thin"/>
        <right style="thin"/>
        <top style="thin"/>
        <bottom style="thin"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rgb="FFC00000"/>
        </patternFill>
      </fill>
    </dxf>
    <dxf>
      <fill>
        <patternFill>
          <bgColor theme="5" tint="-0.24993999302387238"/>
        </patternFill>
      </fill>
    </dxf>
    <dxf>
      <fill>
        <patternFill>
          <bgColor theme="5" tint="-0.24993999302387238"/>
        </patternFill>
      </fill>
    </dxf>
    <dxf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color theme="0"/>
      </font>
      <fill>
        <patternFill>
          <bgColor theme="6" tint="-0.24993999302387238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theme="0"/>
      </font>
      <fill>
        <patternFill>
          <bgColor theme="4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png" /><Relationship Id="rId3" Type="http://schemas.openxmlformats.org/officeDocument/2006/relationships/image" Target="../media/image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Relationship Id="rId3" Type="http://schemas.openxmlformats.org/officeDocument/2006/relationships/image" Target="../media/image10.png" /><Relationship Id="rId4" Type="http://schemas.openxmlformats.org/officeDocument/2006/relationships/image" Target="../media/image11.png" /><Relationship Id="rId5" Type="http://schemas.openxmlformats.org/officeDocument/2006/relationships/image" Target="../media/image1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1</xdr:row>
      <xdr:rowOff>76200</xdr:rowOff>
    </xdr:from>
    <xdr:to>
      <xdr:col>7</xdr:col>
      <xdr:colOff>133350</xdr:colOff>
      <xdr:row>7</xdr:row>
      <xdr:rowOff>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390525" y="266700"/>
          <a:ext cx="5076825" cy="1066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Pour pouvoir utiliser ce</a:t>
          </a:r>
          <a:r>
            <a:rPr lang="en-US" cap="none" sz="16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classeur vous devez autoriser l'exécution des Macros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647700</xdr:colOff>
      <xdr:row>2</xdr:row>
      <xdr:rowOff>38100</xdr:rowOff>
    </xdr:from>
    <xdr:to>
      <xdr:col>16</xdr:col>
      <xdr:colOff>66675</xdr:colOff>
      <xdr:row>10</xdr:row>
      <xdr:rowOff>76200</xdr:rowOff>
    </xdr:to>
    <xdr:pic>
      <xdr:nvPicPr>
        <xdr:cNvPr id="1" name="Image 7"/>
        <xdr:cNvPicPr preferRelativeResize="1">
          <a:picLocks noChangeAspect="1"/>
        </xdr:cNvPicPr>
      </xdr:nvPicPr>
      <xdr:blipFill>
        <a:blip r:embed="rId1"/>
        <a:srcRect l="10412" t="40058" r="20330" b="11988"/>
        <a:stretch>
          <a:fillRect/>
        </a:stretch>
      </xdr:blipFill>
      <xdr:spPr>
        <a:xfrm>
          <a:off x="6867525" y="533400"/>
          <a:ext cx="39909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609600</xdr:colOff>
      <xdr:row>13</xdr:row>
      <xdr:rowOff>19050</xdr:rowOff>
    </xdr:from>
    <xdr:to>
      <xdr:col>16</xdr:col>
      <xdr:colOff>571500</xdr:colOff>
      <xdr:row>17</xdr:row>
      <xdr:rowOff>238125</xdr:rowOff>
    </xdr:to>
    <xdr:pic>
      <xdr:nvPicPr>
        <xdr:cNvPr id="2" name="Image 10"/>
        <xdr:cNvPicPr preferRelativeResize="1">
          <a:picLocks noChangeAspect="1"/>
        </xdr:cNvPicPr>
      </xdr:nvPicPr>
      <xdr:blipFill>
        <a:blip r:embed="rId2"/>
        <a:srcRect l="9587" t="60527" r="11735" b="9356"/>
        <a:stretch>
          <a:fillRect/>
        </a:stretch>
      </xdr:blipFill>
      <xdr:spPr>
        <a:xfrm>
          <a:off x="6829425" y="2609850"/>
          <a:ext cx="4533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18</xdr:row>
      <xdr:rowOff>123825</xdr:rowOff>
    </xdr:from>
    <xdr:to>
      <xdr:col>17</xdr:col>
      <xdr:colOff>76200</xdr:colOff>
      <xdr:row>28</xdr:row>
      <xdr:rowOff>133350</xdr:rowOff>
    </xdr:to>
    <xdr:pic>
      <xdr:nvPicPr>
        <xdr:cNvPr id="3" name="Image 13"/>
        <xdr:cNvPicPr preferRelativeResize="1">
          <a:picLocks noChangeAspect="1"/>
        </xdr:cNvPicPr>
      </xdr:nvPicPr>
      <xdr:blipFill>
        <a:blip r:embed="rId3"/>
        <a:srcRect t="45890" r="19338" b="8219"/>
        <a:stretch>
          <a:fillRect/>
        </a:stretch>
      </xdr:blipFill>
      <xdr:spPr>
        <a:xfrm>
          <a:off x="6981825" y="3895725"/>
          <a:ext cx="464820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30</xdr:row>
      <xdr:rowOff>0</xdr:rowOff>
    </xdr:from>
    <xdr:to>
      <xdr:col>16</xdr:col>
      <xdr:colOff>438150</xdr:colOff>
      <xdr:row>34</xdr:row>
      <xdr:rowOff>161925</xdr:rowOff>
    </xdr:to>
    <xdr:pic>
      <xdr:nvPicPr>
        <xdr:cNvPr id="4" name="Image 16"/>
        <xdr:cNvPicPr preferRelativeResize="1">
          <a:picLocks noChangeAspect="1"/>
        </xdr:cNvPicPr>
      </xdr:nvPicPr>
      <xdr:blipFill>
        <a:blip r:embed="rId4"/>
        <a:srcRect t="58218" r="26280" b="19635"/>
        <a:stretch>
          <a:fillRect/>
        </a:stretch>
      </xdr:blipFill>
      <xdr:spPr>
        <a:xfrm>
          <a:off x="6981825" y="6057900"/>
          <a:ext cx="42481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3</xdr:row>
      <xdr:rowOff>0</xdr:rowOff>
    </xdr:from>
    <xdr:to>
      <xdr:col>26</xdr:col>
      <xdr:colOff>152400</xdr:colOff>
      <xdr:row>7</xdr:row>
      <xdr:rowOff>133350</xdr:rowOff>
    </xdr:to>
    <xdr:pic>
      <xdr:nvPicPr>
        <xdr:cNvPr id="1" name="Image 19"/>
        <xdr:cNvPicPr preferRelativeResize="1">
          <a:picLocks noChangeAspect="1"/>
        </xdr:cNvPicPr>
      </xdr:nvPicPr>
      <xdr:blipFill>
        <a:blip r:embed="rId1"/>
        <a:srcRect l="14068" t="37567" r="22052" b="45617"/>
        <a:stretch>
          <a:fillRect/>
        </a:stretch>
      </xdr:blipFill>
      <xdr:spPr>
        <a:xfrm>
          <a:off x="10572750" y="676275"/>
          <a:ext cx="32004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</xdr:row>
      <xdr:rowOff>171450</xdr:rowOff>
    </xdr:from>
    <xdr:to>
      <xdr:col>26</xdr:col>
      <xdr:colOff>561975</xdr:colOff>
      <xdr:row>29</xdr:row>
      <xdr:rowOff>142875</xdr:rowOff>
    </xdr:to>
    <xdr:pic>
      <xdr:nvPicPr>
        <xdr:cNvPr id="2" name="Image 22"/>
        <xdr:cNvPicPr preferRelativeResize="1">
          <a:picLocks noChangeAspect="1"/>
        </xdr:cNvPicPr>
      </xdr:nvPicPr>
      <xdr:blipFill>
        <a:blip r:embed="rId2"/>
        <a:srcRect l="13117" t="37745" r="14830" b="12701"/>
        <a:stretch>
          <a:fillRect/>
        </a:stretch>
      </xdr:blipFill>
      <xdr:spPr>
        <a:xfrm>
          <a:off x="10572750" y="2400300"/>
          <a:ext cx="3609975" cy="2638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666750</xdr:colOff>
      <xdr:row>31</xdr:row>
      <xdr:rowOff>47625</xdr:rowOff>
    </xdr:from>
    <xdr:to>
      <xdr:col>27</xdr:col>
      <xdr:colOff>200025</xdr:colOff>
      <xdr:row>37</xdr:row>
      <xdr:rowOff>133350</xdr:rowOff>
    </xdr:to>
    <xdr:pic>
      <xdr:nvPicPr>
        <xdr:cNvPr id="3" name="Image 25"/>
        <xdr:cNvPicPr preferRelativeResize="1">
          <a:picLocks noChangeAspect="1"/>
        </xdr:cNvPicPr>
      </xdr:nvPicPr>
      <xdr:blipFill>
        <a:blip r:embed="rId3"/>
        <a:srcRect l="41676" t="27931" r="5065" b="48828"/>
        <a:stretch>
          <a:fillRect/>
        </a:stretch>
      </xdr:blipFill>
      <xdr:spPr>
        <a:xfrm>
          <a:off x="10477500" y="5324475"/>
          <a:ext cx="41052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16</xdr:row>
      <xdr:rowOff>190500</xdr:rowOff>
    </xdr:from>
    <xdr:to>
      <xdr:col>5</xdr:col>
      <xdr:colOff>2447925</xdr:colOff>
      <xdr:row>22</xdr:row>
      <xdr:rowOff>76200</xdr:rowOff>
    </xdr:to>
    <xdr:pic>
      <xdr:nvPicPr>
        <xdr:cNvPr id="1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52775" y="3457575"/>
          <a:ext cx="24574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3333750</xdr:colOff>
      <xdr:row>16</xdr:row>
      <xdr:rowOff>95250</xdr:rowOff>
    </xdr:from>
    <xdr:to>
      <xdr:col>16</xdr:col>
      <xdr:colOff>104775</xdr:colOff>
      <xdr:row>21</xdr:row>
      <xdr:rowOff>180975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96050" y="3362325"/>
          <a:ext cx="24955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104775</xdr:rowOff>
    </xdr:from>
    <xdr:to>
      <xdr:col>17</xdr:col>
      <xdr:colOff>561975</xdr:colOff>
      <xdr:row>16</xdr:row>
      <xdr:rowOff>9525</xdr:rowOff>
    </xdr:to>
    <xdr:pic>
      <xdr:nvPicPr>
        <xdr:cNvPr id="3" name="Picture 37"/>
        <xdr:cNvPicPr preferRelativeResize="1">
          <a:picLocks noChangeAspect="1"/>
        </xdr:cNvPicPr>
      </xdr:nvPicPr>
      <xdr:blipFill>
        <a:blip r:embed="rId3"/>
        <a:srcRect t="29331" r="7162" b="12158"/>
        <a:stretch>
          <a:fillRect/>
        </a:stretch>
      </xdr:blipFill>
      <xdr:spPr>
        <a:xfrm>
          <a:off x="8124825" y="895350"/>
          <a:ext cx="208597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704850</xdr:colOff>
      <xdr:row>14</xdr:row>
      <xdr:rowOff>19050</xdr:rowOff>
    </xdr:from>
    <xdr:to>
      <xdr:col>9</xdr:col>
      <xdr:colOff>238125</xdr:colOff>
      <xdr:row>15</xdr:row>
      <xdr:rowOff>142875</xdr:rowOff>
    </xdr:to>
    <xdr:sp>
      <xdr:nvSpPr>
        <xdr:cNvPr id="4" name="Flèche droite 5"/>
        <xdr:cNvSpPr>
          <a:spLocks/>
        </xdr:cNvSpPr>
      </xdr:nvSpPr>
      <xdr:spPr>
        <a:xfrm rot="19835604">
          <a:off x="7553325" y="2905125"/>
          <a:ext cx="504825" cy="314325"/>
        </a:xfrm>
        <a:prstGeom prst="rightArrow">
          <a:avLst>
            <a:gd name="adj" fmla="val 1886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</a:p>
      </xdr:txBody>
    </xdr:sp>
    <xdr:clientData/>
  </xdr:twoCellAnchor>
  <xdr:twoCellAnchor>
    <xdr:from>
      <xdr:col>17</xdr:col>
      <xdr:colOff>19050</xdr:colOff>
      <xdr:row>9</xdr:row>
      <xdr:rowOff>171450</xdr:rowOff>
    </xdr:from>
    <xdr:to>
      <xdr:col>19</xdr:col>
      <xdr:colOff>485775</xdr:colOff>
      <xdr:row>21</xdr:row>
      <xdr:rowOff>0</xdr:rowOff>
    </xdr:to>
    <xdr:pic>
      <xdr:nvPicPr>
        <xdr:cNvPr id="5" name="Picture 38"/>
        <xdr:cNvPicPr preferRelativeResize="1">
          <a:picLocks noChangeAspect="1"/>
        </xdr:cNvPicPr>
      </xdr:nvPicPr>
      <xdr:blipFill>
        <a:blip r:embed="rId4"/>
        <a:srcRect t="29331" r="550" b="12461"/>
        <a:stretch>
          <a:fillRect/>
        </a:stretch>
      </xdr:blipFill>
      <xdr:spPr>
        <a:xfrm>
          <a:off x="9667875" y="2105025"/>
          <a:ext cx="1990725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400050</xdr:colOff>
      <xdr:row>7</xdr:row>
      <xdr:rowOff>28575</xdr:rowOff>
    </xdr:from>
    <xdr:to>
      <xdr:col>17</xdr:col>
      <xdr:colOff>714375</xdr:colOff>
      <xdr:row>9</xdr:row>
      <xdr:rowOff>152400</xdr:rowOff>
    </xdr:to>
    <xdr:sp>
      <xdr:nvSpPr>
        <xdr:cNvPr id="6" name="Flèche droite 7"/>
        <xdr:cNvSpPr>
          <a:spLocks/>
        </xdr:cNvSpPr>
      </xdr:nvSpPr>
      <xdr:spPr>
        <a:xfrm rot="5400000">
          <a:off x="10048875" y="1581150"/>
          <a:ext cx="314325" cy="504825"/>
        </a:xfrm>
        <a:prstGeom prst="rightArrow">
          <a:avLst>
            <a:gd name="adj" fmla="val 1886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3</a:t>
          </a:r>
        </a:p>
      </xdr:txBody>
    </xdr:sp>
    <xdr:clientData/>
  </xdr:twoCellAnchor>
  <xdr:twoCellAnchor>
    <xdr:from>
      <xdr:col>6</xdr:col>
      <xdr:colOff>28575</xdr:colOff>
      <xdr:row>24</xdr:row>
      <xdr:rowOff>57150</xdr:rowOff>
    </xdr:from>
    <xdr:to>
      <xdr:col>17</xdr:col>
      <xdr:colOff>247650</xdr:colOff>
      <xdr:row>32</xdr:row>
      <xdr:rowOff>152400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5"/>
        <a:srcRect t="27397" r="30630" b="32681"/>
        <a:stretch>
          <a:fillRect/>
        </a:stretch>
      </xdr:blipFill>
      <xdr:spPr>
        <a:xfrm>
          <a:off x="6572250" y="4848225"/>
          <a:ext cx="33242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2705100</xdr:colOff>
      <xdr:row>18</xdr:row>
      <xdr:rowOff>133350</xdr:rowOff>
    </xdr:from>
    <xdr:to>
      <xdr:col>5</xdr:col>
      <xdr:colOff>3209925</xdr:colOff>
      <xdr:row>20</xdr:row>
      <xdr:rowOff>66675</xdr:rowOff>
    </xdr:to>
    <xdr:sp>
      <xdr:nvSpPr>
        <xdr:cNvPr id="8" name="Flèche droite 9"/>
        <xdr:cNvSpPr>
          <a:spLocks/>
        </xdr:cNvSpPr>
      </xdr:nvSpPr>
      <xdr:spPr>
        <a:xfrm>
          <a:off x="5867400" y="3781425"/>
          <a:ext cx="504825" cy="314325"/>
        </a:xfrm>
        <a:prstGeom prst="rightArrow">
          <a:avLst>
            <a:gd name="adj" fmla="val 1886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</a:t>
          </a:r>
        </a:p>
      </xdr:txBody>
    </xdr:sp>
    <xdr:clientData/>
  </xdr:twoCellAnchor>
  <xdr:twoCellAnchor>
    <xdr:from>
      <xdr:col>17</xdr:col>
      <xdr:colOff>95250</xdr:colOff>
      <xdr:row>22</xdr:row>
      <xdr:rowOff>0</xdr:rowOff>
    </xdr:from>
    <xdr:to>
      <xdr:col>17</xdr:col>
      <xdr:colOff>600075</xdr:colOff>
      <xdr:row>23</xdr:row>
      <xdr:rowOff>123825</xdr:rowOff>
    </xdr:to>
    <xdr:sp>
      <xdr:nvSpPr>
        <xdr:cNvPr id="9" name="Flèche droite 10"/>
        <xdr:cNvSpPr>
          <a:spLocks/>
        </xdr:cNvSpPr>
      </xdr:nvSpPr>
      <xdr:spPr>
        <a:xfrm rot="8227265">
          <a:off x="9744075" y="4410075"/>
          <a:ext cx="504825" cy="314325"/>
        </a:xfrm>
        <a:prstGeom prst="rightArrow">
          <a:avLst>
            <a:gd name="adj" fmla="val 18865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 vert="vert270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4"/>
  <dimension ref="B10:C20"/>
  <sheetViews>
    <sheetView showGridLines="0" showRowColHeaders="0" zoomScalePageLayoutView="0" workbookViewId="0" topLeftCell="A1">
      <selection activeCell="G10" sqref="G10"/>
    </sheetView>
  </sheetViews>
  <sheetFormatPr defaultColWidth="11.421875" defaultRowHeight="15"/>
  <sheetData>
    <row r="10" ht="15">
      <c r="B10" t="s">
        <v>111</v>
      </c>
    </row>
    <row r="11" ht="15">
      <c r="C11" s="84" t="s">
        <v>112</v>
      </c>
    </row>
    <row r="12" ht="15">
      <c r="C12" s="84" t="s">
        <v>113</v>
      </c>
    </row>
    <row r="13" ht="15">
      <c r="B13" t="s">
        <v>16</v>
      </c>
    </row>
    <row r="14" ht="15">
      <c r="C14" s="84" t="s">
        <v>114</v>
      </c>
    </row>
    <row r="15" ht="15">
      <c r="C15" s="84" t="s">
        <v>113</v>
      </c>
    </row>
    <row r="16" ht="15">
      <c r="B16" t="s">
        <v>115</v>
      </c>
    </row>
    <row r="17" ht="15">
      <c r="C17" s="84" t="s">
        <v>116</v>
      </c>
    </row>
    <row r="20" ht="15">
      <c r="B20" s="69" t="s">
        <v>117</v>
      </c>
    </row>
  </sheetData>
  <sheetProtection password="CC6F" sheet="1" objects="1" scenarios="1"/>
  <hyperlinks>
    <hyperlink ref="C11" location="'Sondage Simple'!A1" display="calcul du nombre de sujets nécessaire"/>
    <hyperlink ref="C12" location="'Sondage Simple'!A1" display="calcul de l'intervalle de confiance"/>
    <hyperlink ref="C14" location="'Sondage 2 degrés'!A1" display="détermination du nombre des unités primaires et secondaires"/>
    <hyperlink ref="C15" location="'Calcul IC S. à 2 degrés'!A1" display="calcul de l'intervalle de confiance"/>
    <hyperlink ref="C17" location="'sondage stratifié'!A1" display="détermination du nombre desujets nécessaires et leur répartition entre les strates"/>
  </hyperlink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C1:L24"/>
  <sheetViews>
    <sheetView showGridLines="0" showRowColHeaders="0" tabSelected="1" zoomScalePageLayoutView="0" workbookViewId="0" topLeftCell="E1">
      <selection activeCell="K8" sqref="K8"/>
    </sheetView>
  </sheetViews>
  <sheetFormatPr defaultColWidth="11.421875" defaultRowHeight="15"/>
  <cols>
    <col min="1" max="1" width="4.8515625" style="0" hidden="1" customWidth="1"/>
    <col min="2" max="2" width="6.57421875" style="0" hidden="1" customWidth="1"/>
    <col min="3" max="3" width="8.00390625" style="0" hidden="1" customWidth="1"/>
    <col min="4" max="4" width="5.28125" style="0" hidden="1" customWidth="1"/>
    <col min="5" max="5" width="6.7109375" style="0" customWidth="1"/>
    <col min="6" max="6" width="6.57421875" style="0" customWidth="1"/>
    <col min="10" max="10" width="14.421875" style="0" customWidth="1"/>
  </cols>
  <sheetData>
    <row r="1" spans="3:4" ht="15">
      <c r="C1" t="s">
        <v>9</v>
      </c>
      <c r="D1" s="13" t="b">
        <v>0</v>
      </c>
    </row>
    <row r="2" spans="3:4" ht="15">
      <c r="C2" t="s">
        <v>10</v>
      </c>
      <c r="D2" t="s">
        <v>8</v>
      </c>
    </row>
    <row r="3" spans="3:11" ht="15">
      <c r="C3" t="s">
        <v>0</v>
      </c>
      <c r="D3">
        <f>IF(D1*1=1,D2,K4)</f>
        <v>1000</v>
      </c>
      <c r="G3" s="6" t="s">
        <v>15</v>
      </c>
      <c r="H3" s="7"/>
      <c r="I3" s="7"/>
      <c r="J3" s="8"/>
      <c r="K3" s="12"/>
    </row>
    <row r="4" spans="3:12" ht="15">
      <c r="C4" t="s">
        <v>1</v>
      </c>
      <c r="D4" s="1">
        <f>K5</f>
        <v>0.05</v>
      </c>
      <c r="G4" s="6" t="str">
        <f>IF(D1*1=0,"renseignez la taille de la population","Population infinie")</f>
        <v>renseignez la taille de la population</v>
      </c>
      <c r="H4" s="7"/>
      <c r="I4" s="7"/>
      <c r="J4" s="8"/>
      <c r="K4" s="16">
        <v>1000</v>
      </c>
      <c r="L4" s="18">
        <f>IF(AND(D1*1=0,K4=""),"*","")</f>
      </c>
    </row>
    <row r="5" spans="3:12" ht="15">
      <c r="C5" t="s">
        <v>2</v>
      </c>
      <c r="D5">
        <f>-NORMINV(D4/2,0,1)</f>
        <v>1.9599639845400545</v>
      </c>
      <c r="G5" s="6" t="s">
        <v>64</v>
      </c>
      <c r="H5" s="7"/>
      <c r="I5" s="7"/>
      <c r="J5" s="8"/>
      <c r="K5" s="17">
        <v>0.05</v>
      </c>
      <c r="L5" s="19">
        <f>IF(K5="","*","")</f>
      </c>
    </row>
    <row r="6" spans="3:12" ht="15">
      <c r="C6" t="s">
        <v>4</v>
      </c>
      <c r="D6" s="1">
        <f>K6</f>
        <v>0.05</v>
      </c>
      <c r="G6" s="6" t="s">
        <v>4</v>
      </c>
      <c r="H6" s="7"/>
      <c r="I6" s="7"/>
      <c r="J6" s="8"/>
      <c r="K6" s="17">
        <v>0.05</v>
      </c>
      <c r="L6" s="19">
        <f>IF(K6="","*","")</f>
      </c>
    </row>
    <row r="7" spans="3:12" ht="15">
      <c r="C7" t="s">
        <v>5</v>
      </c>
      <c r="D7" s="1">
        <f>K7</f>
        <v>0.2</v>
      </c>
      <c r="G7" s="10" t="s">
        <v>13</v>
      </c>
      <c r="H7" s="7"/>
      <c r="I7" s="7"/>
      <c r="J7" s="8"/>
      <c r="K7" s="17">
        <v>0.2</v>
      </c>
      <c r="L7" s="19">
        <f>IF(K7="","*","")</f>
      </c>
    </row>
    <row r="8" spans="3:11" ht="15">
      <c r="C8" t="s">
        <v>3</v>
      </c>
      <c r="D8" s="1">
        <f>D7*D6</f>
        <v>0.010000000000000002</v>
      </c>
      <c r="G8" s="3" t="s">
        <v>12</v>
      </c>
      <c r="H8" s="4"/>
      <c r="I8" s="4"/>
      <c r="J8" s="5"/>
      <c r="K8" s="14">
        <f>IF(OR(K5="",K6="",K7=""),"",D10)</f>
        <v>645</v>
      </c>
    </row>
    <row r="9" spans="3:11" ht="15">
      <c r="C9" t="s">
        <v>6</v>
      </c>
      <c r="D9">
        <f>INT(D5^2*D6*(1-D6)/(D8^2))</f>
        <v>1824</v>
      </c>
      <c r="G9" s="20" t="str">
        <f>IF(OR(K5="",K6="",K7=""),C14,C12)</f>
        <v>Pour estimer une proportion de 0,05 avec une précision relative de 0,2 il vous faut tirer au sort 645 unités</v>
      </c>
      <c r="H9" s="11"/>
      <c r="I9" s="11"/>
      <c r="J9" s="11"/>
      <c r="K9" s="11"/>
    </row>
    <row r="10" spans="3:4" ht="15">
      <c r="C10" t="s">
        <v>7</v>
      </c>
      <c r="D10">
        <f>INT(IF(D3="infinie",D9,IF(D3/D9&lt;10%,D9,1/(1/D3+1/D9))))</f>
        <v>645</v>
      </c>
    </row>
    <row r="12" ht="15">
      <c r="C12" s="2" t="str">
        <f>CONCATENATE("Pour estimer une proportion de ",K6," avec une précision relative de ",D7," il vous faut tirer au sort ",K8," unités")</f>
        <v>Pour estimer une proportion de 0,05 avec une précision relative de 0,2 il vous faut tirer au sort 645 unités</v>
      </c>
    </row>
    <row r="13" spans="7:11" ht="15">
      <c r="G13" s="12" t="s">
        <v>86</v>
      </c>
      <c r="H13" s="12"/>
      <c r="I13" s="12"/>
      <c r="J13" s="12"/>
      <c r="K13" s="12"/>
    </row>
    <row r="14" spans="3:11" ht="15">
      <c r="C14" t="s">
        <v>14</v>
      </c>
      <c r="G14" s="56" t="s">
        <v>64</v>
      </c>
      <c r="H14" s="57"/>
      <c r="I14" s="57"/>
      <c r="J14" s="58"/>
      <c r="K14" s="17">
        <v>0.05</v>
      </c>
    </row>
    <row r="15" spans="7:11" ht="15">
      <c r="G15" s="3" t="s">
        <v>12</v>
      </c>
      <c r="H15" s="4"/>
      <c r="I15" s="4">
        <f>IF(K15="","enter a positive integer","")</f>
      </c>
      <c r="J15" s="5"/>
      <c r="K15" s="66">
        <v>300</v>
      </c>
    </row>
    <row r="16" spans="7:11" ht="15">
      <c r="G16" s="85" t="s">
        <v>87</v>
      </c>
      <c r="H16" s="86"/>
      <c r="I16" s="86"/>
      <c r="J16" s="87"/>
      <c r="K16" s="67">
        <v>58</v>
      </c>
    </row>
    <row r="17" spans="7:11" ht="15">
      <c r="G17" s="88" t="s">
        <v>46</v>
      </c>
      <c r="H17" s="89"/>
      <c r="I17" s="89"/>
      <c r="J17" s="90"/>
      <c r="K17" s="63">
        <f>IF(OR(K16="",K15=""),"",K16/K15)</f>
        <v>0.19333333333333333</v>
      </c>
    </row>
    <row r="18" spans="6:11" ht="15">
      <c r="F18" s="60"/>
      <c r="G18" s="59"/>
      <c r="H18" s="59"/>
      <c r="I18" s="59" t="s">
        <v>84</v>
      </c>
      <c r="J18" s="64" t="s">
        <v>85</v>
      </c>
      <c r="K18" s="60"/>
    </row>
    <row r="19" spans="6:11" ht="15">
      <c r="F19" s="60"/>
      <c r="G19" s="59" t="s">
        <v>88</v>
      </c>
      <c r="H19" s="60"/>
      <c r="I19" s="65">
        <f>IF(OR(K16="",K15=""),"",IF(K16=0,0,(1+(K15-K16+1)/K16*FINV((K14)/2,2*K16,2*(K15-K16+1)))^(-1)))</f>
        <v>0.15351248985514726</v>
      </c>
      <c r="J19" s="65">
        <f>IF(OR(K16="",K15=""),"",IF(K16=0,(1+(K15-K16)/((K16+1)*FINV((K14),2*(K16+1),2*(K15-K16))))^(-1),(1+(K15-K16)/((K16+1)*FINV((K14)/2,2*(K16+1),2*(K15-K16))))^-1))</f>
        <v>0.2426363160436036</v>
      </c>
      <c r="K19" s="60"/>
    </row>
    <row r="20" spans="6:11" ht="15">
      <c r="F20" s="60"/>
      <c r="G20" s="59" t="s">
        <v>89</v>
      </c>
      <c r="H20" s="60"/>
      <c r="I20" s="65">
        <f>IF(OR(K16="",K16=0,K15=""),"",K17-NORMINV(1-(K14)/2,0,1)*SQRT(K17*(1-K17)/K15))</f>
        <v>0.14864564507638192</v>
      </c>
      <c r="J20" s="65">
        <f>IF(OR(K16="",K16=0,K15=""),"",K17+NORMINV(1-(K14)/2,0,1)*SQRT(K17*(1-K17)/K15))</f>
        <v>0.23802102159028474</v>
      </c>
      <c r="K20" s="60"/>
    </row>
    <row r="21" spans="7:11" ht="15">
      <c r="G21" s="62">
        <f>IF(K16="","",IF(OR(K16&lt;5,K15-K16&lt;5),"Attention! Approximation par la loi normale est non valide",""))</f>
      </c>
      <c r="H21" s="60"/>
      <c r="I21" s="60"/>
      <c r="J21" s="59"/>
      <c r="K21" s="60"/>
    </row>
    <row r="22" spans="7:11" ht="15">
      <c r="G22" s="60"/>
      <c r="H22" s="60"/>
      <c r="I22" s="60"/>
      <c r="J22" s="59"/>
      <c r="K22" s="60"/>
    </row>
    <row r="23" spans="7:11" ht="15">
      <c r="G23" s="60"/>
      <c r="H23" s="59"/>
      <c r="I23" s="59"/>
      <c r="J23" s="59"/>
      <c r="K23" s="60"/>
    </row>
    <row r="24" spans="7:11" ht="15">
      <c r="G24" s="60"/>
      <c r="H24" s="60"/>
      <c r="I24" s="60"/>
      <c r="J24" s="60"/>
      <c r="K24" s="60"/>
    </row>
  </sheetData>
  <sheetProtection password="CC6F" sheet="1" objects="1" scenarios="1"/>
  <mergeCells count="2">
    <mergeCell ref="G16:J16"/>
    <mergeCell ref="G17:J17"/>
  </mergeCells>
  <conditionalFormatting sqref="K4:K7">
    <cfRule type="containsBlanks" priority="2" dxfId="2" stopIfTrue="1">
      <formula>LEN(TRIM(K4))=0</formula>
    </cfRule>
  </conditionalFormatting>
  <dataValidations count="1">
    <dataValidation errorStyle="warning" type="whole" showErrorMessage="1" errorTitle="Warning" error="number of successes higher than number of trials" sqref="K16">
      <formula1>0</formula1>
      <formula2>K15-1</formula2>
    </dataValidation>
  </dataValidation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B1:M36"/>
  <sheetViews>
    <sheetView showGridLines="0" zoomScalePageLayoutView="0" workbookViewId="0" topLeftCell="E1">
      <selection activeCell="A1" sqref="A1"/>
    </sheetView>
  </sheetViews>
  <sheetFormatPr defaultColWidth="11.421875" defaultRowHeight="15"/>
  <cols>
    <col min="1" max="1" width="11.421875" style="0" hidden="1" customWidth="1"/>
    <col min="2" max="2" width="11.8515625" style="0" hidden="1" customWidth="1"/>
    <col min="3" max="4" width="11.421875" style="0" hidden="1" customWidth="1"/>
    <col min="6" max="6" width="19.140625" style="0" customWidth="1"/>
    <col min="7" max="9" width="15.7109375" style="0" customWidth="1"/>
    <col min="10" max="10" width="15.57421875" style="0" customWidth="1"/>
  </cols>
  <sheetData>
    <row r="1" spans="6:12" ht="23.25">
      <c r="F1" s="22" t="s">
        <v>16</v>
      </c>
      <c r="G1" s="22"/>
      <c r="L1" s="70" t="s">
        <v>96</v>
      </c>
    </row>
    <row r="2" spans="6:12" ht="15.75">
      <c r="F2" s="21" t="s">
        <v>23</v>
      </c>
      <c r="G2" s="21" t="s">
        <v>24</v>
      </c>
      <c r="H2" s="21" t="s">
        <v>25</v>
      </c>
      <c r="I2" s="21" t="s">
        <v>27</v>
      </c>
      <c r="L2" s="68" t="s">
        <v>90</v>
      </c>
    </row>
    <row r="3" spans="6:9" ht="15">
      <c r="F3" s="23" t="s">
        <v>82</v>
      </c>
      <c r="G3" s="40"/>
      <c r="H3" s="41"/>
      <c r="I3" s="32" t="s">
        <v>22</v>
      </c>
    </row>
    <row r="4" spans="2:9" ht="15">
      <c r="B4" t="s">
        <v>9</v>
      </c>
      <c r="C4" s="13" t="b">
        <v>0</v>
      </c>
      <c r="D4" t="b">
        <v>1</v>
      </c>
      <c r="F4" s="24" t="s">
        <v>83</v>
      </c>
      <c r="G4" s="42"/>
      <c r="H4" s="43"/>
      <c r="I4" s="33" t="s">
        <v>21</v>
      </c>
    </row>
    <row r="5" spans="3:7" ht="15">
      <c r="C5" s="13"/>
      <c r="F5" s="24"/>
      <c r="G5" s="24"/>
    </row>
    <row r="6" spans="2:10" ht="15">
      <c r="B6" t="s">
        <v>1</v>
      </c>
      <c r="C6" s="1">
        <f>J7</f>
        <v>0</v>
      </c>
      <c r="F6" s="11" t="s">
        <v>17</v>
      </c>
      <c r="G6" s="11" t="s">
        <v>18</v>
      </c>
      <c r="H6" s="11"/>
      <c r="I6" s="11"/>
      <c r="J6" s="11"/>
    </row>
    <row r="7" spans="2:11" ht="15">
      <c r="B7" t="s">
        <v>2</v>
      </c>
      <c r="C7" t="e">
        <f>-NORMINV(C6/2,0,1)</f>
        <v>#NUM!</v>
      </c>
      <c r="F7" s="6" t="s">
        <v>64</v>
      </c>
      <c r="G7" s="7"/>
      <c r="H7" s="7"/>
      <c r="I7" s="8"/>
      <c r="J7" s="17"/>
      <c r="K7" s="34" t="str">
        <f>IF(J7="","*","")</f>
        <v>*</v>
      </c>
    </row>
    <row r="8" spans="2:11" ht="15">
      <c r="B8" t="s">
        <v>4</v>
      </c>
      <c r="C8" s="1">
        <f>J8</f>
        <v>0</v>
      </c>
      <c r="F8" s="6" t="s">
        <v>4</v>
      </c>
      <c r="G8" s="7"/>
      <c r="H8" s="7"/>
      <c r="I8" s="8"/>
      <c r="J8" s="17"/>
      <c r="K8" s="34" t="str">
        <f>IF(J8="","*","")</f>
        <v>*</v>
      </c>
    </row>
    <row r="9" spans="2:11" ht="15">
      <c r="B9" t="s">
        <v>5</v>
      </c>
      <c r="C9" s="1">
        <f>J9</f>
        <v>0</v>
      </c>
      <c r="F9" s="10" t="s">
        <v>13</v>
      </c>
      <c r="G9" s="7"/>
      <c r="H9" s="7"/>
      <c r="I9" s="8"/>
      <c r="J9" s="17"/>
      <c r="K9" s="34" t="str">
        <f>IF(J9="","*","")</f>
        <v>*</v>
      </c>
    </row>
    <row r="10" spans="2:10" ht="15">
      <c r="B10" t="s">
        <v>3</v>
      </c>
      <c r="C10" s="1">
        <f>C9*C8</f>
        <v>0</v>
      </c>
      <c r="F10" s="3" t="s">
        <v>12</v>
      </c>
      <c r="G10" s="4"/>
      <c r="H10" s="4"/>
      <c r="I10" s="5"/>
      <c r="J10" s="14">
        <f>IF(OR(J7="",J8="",J9=""),"",C12)</f>
      </c>
    </row>
    <row r="11" spans="2:10" ht="15">
      <c r="B11" t="s">
        <v>6</v>
      </c>
      <c r="C11" t="e">
        <f>INT(C7^2*C8*(1-C8)/(C10^2))</f>
        <v>#NUM!</v>
      </c>
      <c r="F11" s="25" t="str">
        <f>IF(OR(J7="",J8="",J9=""),B16,B14)</f>
        <v>Complétez les cases marquées par *</v>
      </c>
      <c r="G11" s="11"/>
      <c r="H11" s="11"/>
      <c r="I11" s="11"/>
      <c r="J11" s="11"/>
    </row>
    <row r="12" spans="2:13" ht="15">
      <c r="B12" t="s">
        <v>7</v>
      </c>
      <c r="C12" t="e">
        <f>C11</f>
        <v>#NUM!</v>
      </c>
      <c r="F12" s="36">
        <f>IF(J10="","","coût d'un sondage aléatoire simple")</f>
      </c>
      <c r="G12" s="18"/>
      <c r="H12" s="18"/>
      <c r="I12" s="37">
        <f>IF(OR(J10="",H3="",H4=""),"",J10*(H3+H4))</f>
      </c>
      <c r="J12" s="38">
        <f>IF(J10="","",IF(I12="","! renseigner les coûts pour les deux degrés",""))</f>
      </c>
      <c r="L12" s="68" t="s">
        <v>91</v>
      </c>
      <c r="M12" s="68"/>
    </row>
    <row r="13" ht="15">
      <c r="L13" s="68" t="s">
        <v>92</v>
      </c>
    </row>
    <row r="14" spans="2:10" ht="15">
      <c r="B14" s="2" t="str">
        <f>CONCATENATE("Pour estimer une proportion de ",J8," avec une précision relative de ",C9," il vous faut tirer au sort ",J10," ",IF(G3="","unités secondaires",G3))</f>
        <v>Pour estimer une proportion de  avec une précision relative de 0 il vous faut tirer au sort  unités secondaires</v>
      </c>
      <c r="F14" s="11" t="s">
        <v>19</v>
      </c>
      <c r="G14" s="11" t="s">
        <v>26</v>
      </c>
      <c r="H14" s="11"/>
      <c r="I14" s="11"/>
      <c r="J14" s="11"/>
    </row>
    <row r="15" spans="6:11" ht="15">
      <c r="F15" s="6" t="s">
        <v>20</v>
      </c>
      <c r="G15" s="7"/>
      <c r="H15" s="7"/>
      <c r="I15" s="8"/>
      <c r="J15" s="16"/>
      <c r="K15" s="34" t="str">
        <f>IF(J15="","*","")</f>
        <v>*</v>
      </c>
    </row>
    <row r="16" spans="2:10" ht="15">
      <c r="B16" t="s">
        <v>14</v>
      </c>
      <c r="F16" s="6" t="s">
        <v>28</v>
      </c>
      <c r="G16" s="7"/>
      <c r="H16" s="7"/>
      <c r="I16" s="8"/>
      <c r="J16" s="9" t="s">
        <v>21</v>
      </c>
    </row>
    <row r="17" ht="15">
      <c r="F17" t="str">
        <f>IF(J15="",B16,"")</f>
        <v>Complétez les cases marquées par *</v>
      </c>
    </row>
    <row r="18" spans="6:12" ht="33" customHeight="1">
      <c r="F18" s="35">
        <f>IF(OR(J15="",J10=""),"","rentrez différentes
valeurs de m")</f>
      </c>
      <c r="G18" s="29">
        <f>IF(OR(J15="",J10=""),"","Coefficient 
d'inflation")</f>
      </c>
      <c r="H18" s="28">
        <f>IF(OR(J15="",J10=""),"","Total US mn")</f>
      </c>
      <c r="I18" s="28">
        <f>IF(OR(J15="",J10=""),"","Total UP n")</f>
      </c>
      <c r="J18" s="29">
        <f>IF(OR(J15="",J10=""),"","coût global
de l'enquête")</f>
      </c>
      <c r="L18" s="68" t="s">
        <v>93</v>
      </c>
    </row>
    <row r="19" spans="5:10" ht="15">
      <c r="E19" s="18">
        <f>IF(OR($J$15="",$J$10=""),"","valeur 1")</f>
      </c>
      <c r="F19" s="44"/>
      <c r="G19" s="39">
        <f>IF(OR(F19="",$J$15=""),"",1+$J$15*F19)</f>
      </c>
      <c r="H19" s="15">
        <f>IF(OR(F19="",$J$15=""),"",INT(G19*$J$10))</f>
      </c>
      <c r="I19" s="15">
        <f>IF(OR(F19="",$J$15=""),"",INT(H19/F19))</f>
      </c>
      <c r="J19" s="37">
        <f>IF(OR(F19="",$J$15=""),"",$H$4*H19+I19*$H$3)</f>
      </c>
    </row>
    <row r="20" spans="5:10" ht="15">
      <c r="E20" s="18">
        <f>IF(OR($J$15="",$J$10=""),"","valeur 2")</f>
      </c>
      <c r="F20" s="44"/>
      <c r="G20" s="39">
        <f aca="true" t="shared" si="0" ref="G20:G26">IF(OR(F20="",$J$15=""),"",1+$J$15*F20)</f>
      </c>
      <c r="H20" s="15">
        <f aca="true" t="shared" si="1" ref="H20:H26">IF(OR(F20="",$J$15=""),"",INT(G20*$J$10))</f>
      </c>
      <c r="I20" s="15">
        <f aca="true" t="shared" si="2" ref="I20:I26">IF(OR(F20="",$J$15=""),"",INT(H20/F20))</f>
      </c>
      <c r="J20" s="37">
        <f aca="true" t="shared" si="3" ref="J20:J26">IF(OR(F20="",$J$15=""),"",$H$4*H20+I20*$H$3)</f>
      </c>
    </row>
    <row r="21" spans="5:10" ht="15">
      <c r="E21" s="18">
        <f>IF(OR($J$15="",$J$10=""),"","valeur 3")</f>
      </c>
      <c r="F21" s="44"/>
      <c r="G21" s="39">
        <f t="shared" si="0"/>
      </c>
      <c r="H21" s="15">
        <f t="shared" si="1"/>
      </c>
      <c r="I21" s="15">
        <f t="shared" si="2"/>
      </c>
      <c r="J21" s="37">
        <f t="shared" si="3"/>
      </c>
    </row>
    <row r="22" spans="2:10" ht="15">
      <c r="B22" s="31">
        <f>MIN(J19:J24)</f>
        <v>0</v>
      </c>
      <c r="E22" s="18">
        <f>IF(OR($J$15="",$J$10=""),"","valeur 4")</f>
      </c>
      <c r="F22" s="44"/>
      <c r="G22" s="39">
        <f t="shared" si="0"/>
      </c>
      <c r="H22" s="15">
        <f t="shared" si="1"/>
      </c>
      <c r="I22" s="15">
        <f t="shared" si="2"/>
      </c>
      <c r="J22" s="37">
        <f t="shared" si="3"/>
      </c>
    </row>
    <row r="23" spans="5:10" ht="15">
      <c r="E23" s="18">
        <f>IF(OR($J$15="",$J$10=""),"","valeur 5")</f>
      </c>
      <c r="F23" s="44"/>
      <c r="G23" s="39">
        <f t="shared" si="0"/>
      </c>
      <c r="H23" s="15">
        <f t="shared" si="1"/>
      </c>
      <c r="I23" s="15">
        <f t="shared" si="2"/>
      </c>
      <c r="J23" s="37">
        <f t="shared" si="3"/>
      </c>
    </row>
    <row r="24" spans="5:10" ht="15">
      <c r="E24" s="18">
        <f>IF(OR($J$15="",$J$10=""),"","valeur 6")</f>
      </c>
      <c r="F24" s="44"/>
      <c r="G24" s="39">
        <f t="shared" si="0"/>
      </c>
      <c r="H24" s="15">
        <f t="shared" si="1"/>
      </c>
      <c r="I24" s="15">
        <f t="shared" si="2"/>
      </c>
      <c r="J24" s="37">
        <f t="shared" si="3"/>
      </c>
    </row>
    <row r="25" spans="5:10" ht="15">
      <c r="E25" s="18">
        <f>IF(OR($J$15="",$J$10=""),"","valeur 7")</f>
      </c>
      <c r="F25" s="44"/>
      <c r="G25" s="39">
        <f t="shared" si="0"/>
      </c>
      <c r="H25" s="15">
        <f t="shared" si="1"/>
      </c>
      <c r="I25" s="15">
        <f t="shared" si="2"/>
      </c>
      <c r="J25" s="37">
        <f t="shared" si="3"/>
      </c>
    </row>
    <row r="26" spans="5:10" ht="15">
      <c r="E26" s="18">
        <f>IF(OR($J$15="",$J$10=""),"","valeur 8")</f>
      </c>
      <c r="F26" s="44"/>
      <c r="G26" s="39">
        <f t="shared" si="0"/>
      </c>
      <c r="H26" s="15">
        <f t="shared" si="1"/>
      </c>
      <c r="I26" s="15">
        <f t="shared" si="2"/>
      </c>
      <c r="J26" s="37">
        <f t="shared" si="3"/>
      </c>
    </row>
    <row r="27" spans="6:10" ht="15">
      <c r="F27" s="11"/>
      <c r="G27" s="27"/>
      <c r="H27" s="11"/>
      <c r="I27" s="11"/>
      <c r="J27" s="30"/>
    </row>
    <row r="28" spans="6:10" ht="15">
      <c r="F28" s="11"/>
      <c r="G28" s="27"/>
      <c r="H28" s="11"/>
      <c r="I28" s="11"/>
      <c r="J28" s="30"/>
    </row>
    <row r="30" ht="15">
      <c r="L30" s="68" t="s">
        <v>94</v>
      </c>
    </row>
    <row r="36" ht="15">
      <c r="L36" s="69" t="s">
        <v>95</v>
      </c>
    </row>
  </sheetData>
  <sheetProtection password="CC6F" sheet="1"/>
  <conditionalFormatting sqref="J15 J7:J9">
    <cfRule type="containsBlanks" priority="11" dxfId="2" stopIfTrue="1">
      <formula>LEN(TRIM(J7))=0</formula>
    </cfRule>
  </conditionalFormatting>
  <conditionalFormatting sqref="J19:J28">
    <cfRule type="iconSet" priority="9" dxfId="11">
      <iconSet iconSet="3TrafficLights1" reverse="1">
        <cfvo type="percent" val="0"/>
        <cfvo type="percent" val="33"/>
        <cfvo type="percent" val="67"/>
      </iconSet>
    </cfRule>
  </conditionalFormatting>
  <conditionalFormatting sqref="J15">
    <cfRule type="containsBlanks" priority="8" dxfId="8" stopIfTrue="1">
      <formula>LEN(TRIM(J15))=0</formula>
    </cfRule>
  </conditionalFormatting>
  <conditionalFormatting sqref="G3:H4">
    <cfRule type="containsBlanks" priority="7" dxfId="7" stopIfTrue="1">
      <formula>LEN(TRIM(G3))=0</formula>
    </cfRule>
  </conditionalFormatting>
  <conditionalFormatting sqref="J19:J26">
    <cfRule type="iconSet" priority="6" dxfId="11">
      <iconSet iconSet="4Arrows">
        <cfvo type="percent" val="0"/>
        <cfvo type="percent" val="25"/>
        <cfvo type="percent" val="50"/>
        <cfvo type="percent" val="75"/>
      </iconSet>
    </cfRule>
    <cfRule type="iconSet" priority="5" dxfId="11">
      <iconSet iconSet="3TrafficLights1" reverse="1">
        <cfvo type="percent" val="0"/>
        <cfvo type="percent" val="33"/>
        <cfvo type="percent" val="67"/>
      </iconSet>
    </cfRule>
    <cfRule type="iconSet" priority="4" dxfId="11">
      <iconSet iconSet="4TrafficLights" reverse="1">
        <cfvo type="percent" val="0"/>
        <cfvo type="percent" val="25"/>
        <cfvo type="percent" val="50"/>
        <cfvo type="percent" val="75"/>
      </iconSet>
    </cfRule>
  </conditionalFormatting>
  <conditionalFormatting sqref="F19:F26">
    <cfRule type="containsBlanks" priority="1" dxfId="6" stopIfTrue="1">
      <formula>LEN(TRIM(F19))=0</formula>
    </cfRule>
    <cfRule type="cellIs" priority="2" dxfId="12" operator="equal" stopIfTrue="1">
      <formula>""""""</formula>
    </cfRule>
    <cfRule type="cellIs" priority="3" dxfId="12" operator="equal" stopIfTrue="1">
      <formula>""""""</formula>
    </cfRule>
  </conditionalFormatting>
  <dataValidations count="1">
    <dataValidation type="decimal" allowBlank="1" showInputMessage="1" showErrorMessage="1" promptTitle="Plage des valeurs" prompt="le coefficient intra-classe soit être compris entre 0 et 1" error="le coefficient intra-classe soit être compris entre 0 et 1" sqref="J15">
      <formula1>0</formula1>
      <formula2>1</formula2>
    </dataValidation>
  </dataValidations>
  <printOptions/>
  <pageMargins left="0.7" right="0.7" top="0.75" bottom="0.75" header="0.3" footer="0.3"/>
  <pageSetup orientation="portrait" paperSize="9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W34"/>
  <sheetViews>
    <sheetView showGridLines="0" zoomScalePageLayoutView="0" workbookViewId="0" topLeftCell="C1">
      <selection activeCell="A1" sqref="A1"/>
    </sheetView>
  </sheetViews>
  <sheetFormatPr defaultColWidth="11.421875" defaultRowHeight="15"/>
  <cols>
    <col min="1" max="1" width="6.8515625" style="0" hidden="1" customWidth="1"/>
    <col min="2" max="2" width="9.57421875" style="0" hidden="1" customWidth="1"/>
    <col min="5" max="5" width="20.28125" style="0" customWidth="1"/>
    <col min="6" max="6" width="19.421875" style="0" customWidth="1"/>
    <col min="7" max="8" width="11.7109375" style="0" hidden="1" customWidth="1"/>
    <col min="9" max="14" width="6.28125" style="0" hidden="1" customWidth="1"/>
    <col min="15" max="15" width="8.421875" style="0" customWidth="1"/>
    <col min="16" max="16" width="12.421875" style="0" customWidth="1"/>
    <col min="17" max="17" width="14.421875" style="0" customWidth="1"/>
    <col min="19" max="19" width="15.00390625" style="0" customWidth="1"/>
  </cols>
  <sheetData>
    <row r="1" spans="4:23" ht="23.25">
      <c r="D1" s="22" t="s">
        <v>29</v>
      </c>
      <c r="W1" s="70" t="s">
        <v>96</v>
      </c>
    </row>
    <row r="2" spans="7:23" ht="15">
      <c r="G2" t="s">
        <v>5</v>
      </c>
      <c r="H2" s="1">
        <f>U3</f>
        <v>0.2</v>
      </c>
      <c r="P2" s="6" t="s">
        <v>64</v>
      </c>
      <c r="Q2" s="48"/>
      <c r="R2" s="48"/>
      <c r="S2" s="48"/>
      <c r="T2" s="47"/>
      <c r="U2" s="17">
        <v>0.05</v>
      </c>
      <c r="V2" s="34">
        <f>IF(U2="","*","")</f>
      </c>
      <c r="W2" s="68" t="s">
        <v>98</v>
      </c>
    </row>
    <row r="3" spans="4:23" ht="15">
      <c r="D3" t="s">
        <v>30</v>
      </c>
      <c r="G3" t="s">
        <v>11</v>
      </c>
      <c r="H3" s="1">
        <v>0.05</v>
      </c>
      <c r="P3" s="6" t="s">
        <v>5</v>
      </c>
      <c r="Q3" s="48"/>
      <c r="R3" s="48"/>
      <c r="S3" s="48"/>
      <c r="T3" s="47"/>
      <c r="U3" s="17">
        <v>0.2</v>
      </c>
      <c r="V3" s="34">
        <f>IF(U3="","*","")</f>
      </c>
      <c r="W3" s="68" t="s">
        <v>97</v>
      </c>
    </row>
    <row r="4" spans="1:22" ht="15">
      <c r="A4" s="13">
        <v>2</v>
      </c>
      <c r="D4" t="s">
        <v>49</v>
      </c>
      <c r="G4" t="s">
        <v>61</v>
      </c>
      <c r="H4" s="13"/>
      <c r="P4" s="6" t="s">
        <v>65</v>
      </c>
      <c r="Q4" s="48"/>
      <c r="R4" s="48"/>
      <c r="S4" s="48"/>
      <c r="T4" s="47"/>
      <c r="U4" s="14">
        <f>IF(H4="","",INT(H4))</f>
      </c>
      <c r="V4" s="34"/>
    </row>
    <row r="5" spans="1:21" ht="15">
      <c r="A5" t="s">
        <v>63</v>
      </c>
      <c r="B5" s="13">
        <v>2</v>
      </c>
      <c r="E5" t="s">
        <v>44</v>
      </c>
      <c r="G5" t="s">
        <v>62</v>
      </c>
      <c r="H5" s="13"/>
      <c r="P5" s="10" t="s">
        <v>66</v>
      </c>
      <c r="Q5" s="48"/>
      <c r="R5" s="48"/>
      <c r="S5" s="48"/>
      <c r="T5" s="47"/>
      <c r="U5" s="14">
        <f>IF(H5="","",INT(H5))</f>
      </c>
    </row>
    <row r="6" spans="1:11" ht="15">
      <c r="A6" t="s">
        <v>46</v>
      </c>
      <c r="E6" t="s">
        <v>45</v>
      </c>
      <c r="H6" t="s">
        <v>60</v>
      </c>
      <c r="K6" t="e">
        <f>-NORMINV(H3/2,0,1)*SQRT(O34)/L20</f>
        <v>#DIV/0!</v>
      </c>
    </row>
    <row r="7" spans="4:15" ht="15">
      <c r="D7" t="str">
        <f>IF(B5=2,"donnez la taille de la population","")</f>
        <v>donnez la taille de la population</v>
      </c>
      <c r="F7" s="61"/>
      <c r="H7" t="s">
        <v>59</v>
      </c>
      <c r="K7" t="e">
        <f>-NORMINV(H3/2,0,1)*SQRT(N20)/L20</f>
        <v>#DIV/0!</v>
      </c>
      <c r="O7" t="str">
        <f>IF(AND(D7="donnez la taille de la population",F7=""),"*","")</f>
        <v>*</v>
      </c>
    </row>
    <row r="8" spans="6:16" ht="15.75">
      <c r="F8" s="46"/>
      <c r="H8" t="s">
        <v>22</v>
      </c>
      <c r="I8" s="13">
        <v>10</v>
      </c>
      <c r="P8" s="52" t="str">
        <f>IF(AND(O7="",D21=""),"","!!! vérifiez vos entrées avant de cliquer sur le bouton calculez")</f>
        <v>!!! vérifiez vos entrées avant de cliquer sur le bouton calculez</v>
      </c>
    </row>
    <row r="9" spans="1:23" ht="46.5">
      <c r="A9" t="s">
        <v>47</v>
      </c>
      <c r="D9" s="18"/>
      <c r="E9" s="26" t="str">
        <f>IF(B5=1,A9,A10)</f>
        <v>Proportion des unités</v>
      </c>
      <c r="F9" s="26" t="s">
        <v>42</v>
      </c>
      <c r="H9" t="s">
        <v>52</v>
      </c>
      <c r="I9" t="s">
        <v>50</v>
      </c>
      <c r="J9" t="s">
        <v>51</v>
      </c>
      <c r="K9" t="s">
        <v>53</v>
      </c>
      <c r="L9" t="s">
        <v>56</v>
      </c>
      <c r="M9" t="s">
        <v>54</v>
      </c>
      <c r="N9" t="s">
        <v>55</v>
      </c>
      <c r="Q9" s="50">
        <f>IF(H4="","","répartion
proportinnelle")</f>
      </c>
      <c r="R9" s="50">
        <f>IF(H4="","","répartition
optimale")</f>
      </c>
      <c r="S9" s="13"/>
      <c r="T9" s="13"/>
      <c r="U9" s="13"/>
      <c r="W9" s="68" t="s">
        <v>99</v>
      </c>
    </row>
    <row r="10" spans="1:21" ht="15">
      <c r="A10" t="s">
        <v>48</v>
      </c>
      <c r="D10" s="18" t="s">
        <v>39</v>
      </c>
      <c r="E10" s="53"/>
      <c r="F10" s="49"/>
      <c r="H10" t="str">
        <f>D10</f>
        <v>Strate 1</v>
      </c>
      <c r="I10">
        <f>IF($B$5=1,E10,E10*$F$7)</f>
        <v>0</v>
      </c>
      <c r="J10">
        <f>IF($B$5=1,I10/$I$20,E10)</f>
        <v>0</v>
      </c>
      <c r="K10" s="1">
        <f>F10</f>
        <v>0</v>
      </c>
      <c r="L10">
        <f>K10*J10</f>
        <v>0</v>
      </c>
      <c r="M10">
        <f aca="true" t="shared" si="0" ref="M10:M19">$I$8*J10</f>
        <v>0</v>
      </c>
      <c r="N10">
        <f>IF(M10=0,"",((J10)^2)*(1-M10/I10)*K10*(1-K10)/M10)</f>
      </c>
      <c r="P10" s="18">
        <f aca="true" t="shared" si="1" ref="P10:P19">IF($H$4="","",H10)</f>
      </c>
      <c r="Q10" s="18">
        <f>IF(P10="","",INT(M10))</f>
      </c>
      <c r="R10" s="18">
        <f>IF(P10="","",INT(N24))</f>
      </c>
      <c r="S10" s="13"/>
      <c r="T10" s="13"/>
      <c r="U10" s="13"/>
    </row>
    <row r="11" spans="4:21" ht="15">
      <c r="D11" s="18" t="s">
        <v>40</v>
      </c>
      <c r="E11" s="53"/>
      <c r="F11" s="51"/>
      <c r="H11" t="str">
        <f aca="true" t="shared" si="2" ref="H11:H19">D11</f>
        <v>Strate 2</v>
      </c>
      <c r="I11">
        <f aca="true" t="shared" si="3" ref="I11:I19">IF($B$5=1,E11,E11*$F$7)</f>
        <v>0</v>
      </c>
      <c r="J11">
        <f aca="true" t="shared" si="4" ref="J11:J19">IF($B$5=1,I11/$I$20,E11)</f>
        <v>0</v>
      </c>
      <c r="K11" s="1">
        <f aca="true" t="shared" si="5" ref="K11:K19">F11</f>
        <v>0</v>
      </c>
      <c r="L11">
        <f aca="true" t="shared" si="6" ref="L11:L19">K11*J11</f>
        <v>0</v>
      </c>
      <c r="M11">
        <f t="shared" si="0"/>
        <v>0</v>
      </c>
      <c r="N11">
        <f aca="true" t="shared" si="7" ref="N11:N19">IF(M11=0,"",((J11)^2)*(1-M11/I11)*K11*(1-K11)/M11)</f>
      </c>
      <c r="P11" s="18">
        <f t="shared" si="1"/>
      </c>
      <c r="Q11" s="18">
        <f aca="true" t="shared" si="8" ref="Q11:Q19">IF(P11="","",INT(M11))</f>
      </c>
      <c r="R11" s="18">
        <f aca="true" t="shared" si="9" ref="R11:R19">IF(P11="","",INT(N25))</f>
      </c>
      <c r="S11" s="13"/>
      <c r="T11" s="13"/>
      <c r="U11" s="13"/>
    </row>
    <row r="12" spans="1:21" ht="15">
      <c r="A12" t="s">
        <v>31</v>
      </c>
      <c r="B12">
        <v>1</v>
      </c>
      <c r="D12" s="18" t="s">
        <v>41</v>
      </c>
      <c r="E12" s="53"/>
      <c r="F12" s="49"/>
      <c r="H12" t="str">
        <f t="shared" si="2"/>
        <v>Strate 3</v>
      </c>
      <c r="I12">
        <f t="shared" si="3"/>
        <v>0</v>
      </c>
      <c r="J12">
        <f t="shared" si="4"/>
        <v>0</v>
      </c>
      <c r="K12" s="1">
        <f t="shared" si="5"/>
        <v>0</v>
      </c>
      <c r="L12">
        <f t="shared" si="6"/>
        <v>0</v>
      </c>
      <c r="M12">
        <f t="shared" si="0"/>
        <v>0</v>
      </c>
      <c r="N12">
        <f t="shared" si="7"/>
      </c>
      <c r="P12" s="18">
        <f t="shared" si="1"/>
      </c>
      <c r="Q12" s="18">
        <f t="shared" si="8"/>
      </c>
      <c r="R12" s="18">
        <f t="shared" si="9"/>
      </c>
      <c r="S12" s="13"/>
      <c r="T12" s="13"/>
      <c r="U12" s="13"/>
    </row>
    <row r="13" spans="1:21" ht="15">
      <c r="A13" t="s">
        <v>32</v>
      </c>
      <c r="B13">
        <v>2</v>
      </c>
      <c r="D13" s="18" t="str">
        <f>IF($A$4&gt;=B13,"Strate 4","")</f>
        <v>Strate 4</v>
      </c>
      <c r="E13" s="53"/>
      <c r="F13" s="49"/>
      <c r="H13" t="str">
        <f t="shared" si="2"/>
        <v>Strate 4</v>
      </c>
      <c r="I13">
        <f t="shared" si="3"/>
        <v>0</v>
      </c>
      <c r="J13">
        <f t="shared" si="4"/>
        <v>0</v>
      </c>
      <c r="K13" s="1">
        <f t="shared" si="5"/>
        <v>0</v>
      </c>
      <c r="L13">
        <f t="shared" si="6"/>
        <v>0</v>
      </c>
      <c r="M13">
        <f t="shared" si="0"/>
        <v>0</v>
      </c>
      <c r="N13">
        <f t="shared" si="7"/>
      </c>
      <c r="P13" s="18">
        <f t="shared" si="1"/>
      </c>
      <c r="Q13" s="18">
        <f t="shared" si="8"/>
      </c>
      <c r="R13" s="18">
        <f t="shared" si="9"/>
      </c>
      <c r="S13" s="13"/>
      <c r="T13" s="13"/>
      <c r="U13" s="13"/>
    </row>
    <row r="14" spans="1:21" ht="15">
      <c r="A14" t="s">
        <v>33</v>
      </c>
      <c r="B14">
        <v>3</v>
      </c>
      <c r="D14" s="18">
        <f>IF($A$4&gt;=B14,"Strate 5","")</f>
      </c>
      <c r="E14" s="53"/>
      <c r="F14" s="49"/>
      <c r="H14">
        <f t="shared" si="2"/>
      </c>
      <c r="I14">
        <f t="shared" si="3"/>
        <v>0</v>
      </c>
      <c r="J14">
        <f t="shared" si="4"/>
        <v>0</v>
      </c>
      <c r="K14" s="1">
        <f t="shared" si="5"/>
        <v>0</v>
      </c>
      <c r="L14">
        <f t="shared" si="6"/>
        <v>0</v>
      </c>
      <c r="M14">
        <f t="shared" si="0"/>
        <v>0</v>
      </c>
      <c r="N14">
        <f t="shared" si="7"/>
      </c>
      <c r="P14" s="18">
        <f t="shared" si="1"/>
      </c>
      <c r="Q14" s="18">
        <f t="shared" si="8"/>
      </c>
      <c r="R14" s="18">
        <f t="shared" si="9"/>
      </c>
      <c r="S14" s="13"/>
      <c r="T14" s="13"/>
      <c r="U14" s="13"/>
    </row>
    <row r="15" spans="1:21" ht="15">
      <c r="A15" t="s">
        <v>34</v>
      </c>
      <c r="B15">
        <v>4</v>
      </c>
      <c r="D15" s="18">
        <f>IF($A$4&gt;=B15,"Strate 6","")</f>
      </c>
      <c r="E15" s="53"/>
      <c r="F15" s="13"/>
      <c r="H15">
        <f t="shared" si="2"/>
      </c>
      <c r="I15">
        <f t="shared" si="3"/>
        <v>0</v>
      </c>
      <c r="J15">
        <f t="shared" si="4"/>
        <v>0</v>
      </c>
      <c r="K15" s="1">
        <f t="shared" si="5"/>
        <v>0</v>
      </c>
      <c r="L15">
        <f t="shared" si="6"/>
        <v>0</v>
      </c>
      <c r="M15">
        <f t="shared" si="0"/>
        <v>0</v>
      </c>
      <c r="N15">
        <f t="shared" si="7"/>
      </c>
      <c r="P15" s="18">
        <f t="shared" si="1"/>
      </c>
      <c r="Q15" s="18">
        <f t="shared" si="8"/>
      </c>
      <c r="R15" s="18">
        <f t="shared" si="9"/>
      </c>
      <c r="S15" s="13"/>
      <c r="T15" s="13"/>
      <c r="U15" s="13"/>
    </row>
    <row r="16" spans="1:21" ht="15">
      <c r="A16" t="s">
        <v>35</v>
      </c>
      <c r="B16">
        <v>5</v>
      </c>
      <c r="D16" s="18">
        <f>IF($A$4&gt;=B16,"Strate 7","")</f>
      </c>
      <c r="E16" s="53"/>
      <c r="F16" s="13"/>
      <c r="H16">
        <f t="shared" si="2"/>
      </c>
      <c r="I16">
        <f t="shared" si="3"/>
        <v>0</v>
      </c>
      <c r="J16">
        <f t="shared" si="4"/>
        <v>0</v>
      </c>
      <c r="K16" s="1">
        <f t="shared" si="5"/>
        <v>0</v>
      </c>
      <c r="L16">
        <f t="shared" si="6"/>
        <v>0</v>
      </c>
      <c r="M16">
        <f t="shared" si="0"/>
        <v>0</v>
      </c>
      <c r="N16">
        <f t="shared" si="7"/>
      </c>
      <c r="P16" s="18">
        <f t="shared" si="1"/>
      </c>
      <c r="Q16" s="18">
        <f t="shared" si="8"/>
      </c>
      <c r="R16" s="18">
        <f t="shared" si="9"/>
      </c>
      <c r="S16" s="13"/>
      <c r="T16" s="13"/>
      <c r="U16" s="13"/>
    </row>
    <row r="17" spans="1:21" ht="15">
      <c r="A17" t="s">
        <v>36</v>
      </c>
      <c r="B17">
        <v>6</v>
      </c>
      <c r="D17" s="18">
        <f>IF($A$4&gt;=B17,"Strate 8","")</f>
      </c>
      <c r="E17" s="53"/>
      <c r="F17" s="13"/>
      <c r="H17">
        <f t="shared" si="2"/>
      </c>
      <c r="I17">
        <f t="shared" si="3"/>
        <v>0</v>
      </c>
      <c r="J17">
        <f t="shared" si="4"/>
        <v>0</v>
      </c>
      <c r="K17" s="1">
        <f t="shared" si="5"/>
        <v>0</v>
      </c>
      <c r="L17">
        <f t="shared" si="6"/>
        <v>0</v>
      </c>
      <c r="M17">
        <f t="shared" si="0"/>
        <v>0</v>
      </c>
      <c r="N17">
        <f t="shared" si="7"/>
      </c>
      <c r="P17" s="18">
        <f t="shared" si="1"/>
      </c>
      <c r="Q17" s="18">
        <f t="shared" si="8"/>
      </c>
      <c r="R17" s="18">
        <f t="shared" si="9"/>
      </c>
      <c r="S17" s="13"/>
      <c r="T17" s="13"/>
      <c r="U17" s="13"/>
    </row>
    <row r="18" spans="1:21" ht="15">
      <c r="A18" t="s">
        <v>37</v>
      </c>
      <c r="B18">
        <v>7</v>
      </c>
      <c r="D18" s="18">
        <f>IF($A$4&gt;=B18,"Strate 9","")</f>
      </c>
      <c r="E18" s="53"/>
      <c r="F18" s="13"/>
      <c r="H18">
        <f t="shared" si="2"/>
      </c>
      <c r="I18">
        <f t="shared" si="3"/>
        <v>0</v>
      </c>
      <c r="J18">
        <f t="shared" si="4"/>
        <v>0</v>
      </c>
      <c r="K18" s="1">
        <f t="shared" si="5"/>
        <v>0</v>
      </c>
      <c r="L18">
        <f t="shared" si="6"/>
        <v>0</v>
      </c>
      <c r="M18">
        <f t="shared" si="0"/>
        <v>0</v>
      </c>
      <c r="N18">
        <f t="shared" si="7"/>
      </c>
      <c r="P18" s="18">
        <f t="shared" si="1"/>
      </c>
      <c r="Q18" s="18">
        <f t="shared" si="8"/>
      </c>
      <c r="R18" s="18">
        <f t="shared" si="9"/>
      </c>
      <c r="S18" s="13"/>
      <c r="T18" s="13"/>
      <c r="U18" s="13"/>
    </row>
    <row r="19" spans="1:21" ht="15">
      <c r="A19" t="s">
        <v>38</v>
      </c>
      <c r="B19">
        <v>8</v>
      </c>
      <c r="D19" s="18">
        <f>IF($A$4&gt;=B19,"Strate 10","")</f>
      </c>
      <c r="E19" s="53"/>
      <c r="F19" s="13"/>
      <c r="H19">
        <f t="shared" si="2"/>
      </c>
      <c r="I19">
        <f t="shared" si="3"/>
        <v>0</v>
      </c>
      <c r="J19">
        <f t="shared" si="4"/>
        <v>0</v>
      </c>
      <c r="K19" s="1">
        <f t="shared" si="5"/>
        <v>0</v>
      </c>
      <c r="L19">
        <f t="shared" si="6"/>
        <v>0</v>
      </c>
      <c r="M19">
        <f t="shared" si="0"/>
        <v>0</v>
      </c>
      <c r="N19">
        <f t="shared" si="7"/>
      </c>
      <c r="P19" s="18">
        <f t="shared" si="1"/>
      </c>
      <c r="Q19" s="18">
        <f t="shared" si="8"/>
      </c>
      <c r="R19" s="18">
        <f t="shared" si="9"/>
      </c>
      <c r="S19" s="13"/>
      <c r="T19" s="13"/>
      <c r="U19" s="13"/>
    </row>
    <row r="20" spans="4:21" ht="15">
      <c r="D20" t="s">
        <v>43</v>
      </c>
      <c r="E20">
        <f>SUM(E10:E19)</f>
        <v>0</v>
      </c>
      <c r="H20" t="s">
        <v>43</v>
      </c>
      <c r="I20">
        <f>SUM(I10:I19)</f>
        <v>0</v>
      </c>
      <c r="J20">
        <f>SUM(J10:J19)</f>
        <v>0</v>
      </c>
      <c r="L20">
        <f>SUM(L10:L19)</f>
        <v>0</v>
      </c>
      <c r="M20">
        <f>SUM(M10:M19)</f>
        <v>0</v>
      </c>
      <c r="N20">
        <f>SUM(N10:N19)</f>
        <v>0</v>
      </c>
      <c r="P20" s="13"/>
      <c r="Q20" s="13"/>
      <c r="R20" s="13"/>
      <c r="S20" s="13"/>
      <c r="T20" s="13"/>
      <c r="U20" s="13"/>
    </row>
    <row r="21" spans="4:21" ht="15">
      <c r="D21" s="45">
        <f>IF(AND(B5=2,E20&gt;1),"attention la somme des proportions doit être égale à 1",IF(AND(B5=1,E20&lt;10),"attention vous devez rentrez des effectifs",""))</f>
      </c>
      <c r="P21" s="13"/>
      <c r="Q21" s="13"/>
      <c r="R21" s="13"/>
      <c r="S21" s="13"/>
      <c r="T21" s="13"/>
      <c r="U21" s="13"/>
    </row>
    <row r="22" spans="8:21" ht="15" hidden="1">
      <c r="H22" t="s">
        <v>22</v>
      </c>
      <c r="I22" s="13">
        <v>10</v>
      </c>
      <c r="P22" s="13"/>
      <c r="Q22" s="13"/>
      <c r="R22" s="13"/>
      <c r="S22" s="13"/>
      <c r="T22" s="13"/>
      <c r="U22" s="13"/>
    </row>
    <row r="23" spans="8:21" ht="15" hidden="1">
      <c r="H23" t="str">
        <f aca="true" t="shared" si="10" ref="H23:K33">H9</f>
        <v>Strates</v>
      </c>
      <c r="I23" t="str">
        <f t="shared" si="10"/>
        <v>Ni</v>
      </c>
      <c r="J23" t="str">
        <f t="shared" si="10"/>
        <v>Ni/N</v>
      </c>
      <c r="K23" t="str">
        <f t="shared" si="10"/>
        <v>pi</v>
      </c>
      <c r="L23" t="s">
        <v>57</v>
      </c>
      <c r="M23" t="s">
        <v>58</v>
      </c>
      <c r="N23" t="s">
        <v>54</v>
      </c>
      <c r="O23" t="s">
        <v>55</v>
      </c>
      <c r="P23" s="13"/>
      <c r="Q23" s="13"/>
      <c r="R23" s="13"/>
      <c r="S23" s="13"/>
      <c r="T23" s="13"/>
      <c r="U23" s="13"/>
    </row>
    <row r="24" spans="7:21" ht="15" hidden="1">
      <c r="G24">
        <v>1</v>
      </c>
      <c r="H24" t="str">
        <f t="shared" si="10"/>
        <v>Strate 1</v>
      </c>
      <c r="I24">
        <f t="shared" si="10"/>
        <v>0</v>
      </c>
      <c r="J24">
        <f t="shared" si="10"/>
        <v>0</v>
      </c>
      <c r="K24">
        <f t="shared" si="10"/>
        <v>0</v>
      </c>
      <c r="L24">
        <f>I24*SQRT(K24*(1-K24))</f>
        <v>0</v>
      </c>
      <c r="M24" t="e">
        <f>L24/$L$34</f>
        <v>#DIV/0!</v>
      </c>
      <c r="N24" t="e">
        <f>M24*$I$22</f>
        <v>#DIV/0!</v>
      </c>
      <c r="O24">
        <f>IF(I24=0,"",(J24^2)*(1-N24/I24)*K24*(1-K24)/N24)</f>
      </c>
      <c r="P24" s="13"/>
      <c r="Q24" s="13"/>
      <c r="R24" s="13"/>
      <c r="S24" s="13"/>
      <c r="T24" s="13"/>
      <c r="U24" s="13"/>
    </row>
    <row r="25" spans="7:21" ht="15" hidden="1">
      <c r="G25">
        <v>2</v>
      </c>
      <c r="H25" t="str">
        <f t="shared" si="10"/>
        <v>Strate 2</v>
      </c>
      <c r="I25">
        <f t="shared" si="10"/>
        <v>0</v>
      </c>
      <c r="J25">
        <f t="shared" si="10"/>
        <v>0</v>
      </c>
      <c r="K25">
        <f t="shared" si="10"/>
        <v>0</v>
      </c>
      <c r="L25">
        <f aca="true" t="shared" si="11" ref="L25:L33">I25*SQRT(K25*(1-K25))</f>
        <v>0</v>
      </c>
      <c r="M25" t="e">
        <f aca="true" t="shared" si="12" ref="M25:M33">L25/$L$34</f>
        <v>#DIV/0!</v>
      </c>
      <c r="N25" t="e">
        <f aca="true" t="shared" si="13" ref="N25:N33">M25*$I$22</f>
        <v>#DIV/0!</v>
      </c>
      <c r="O25">
        <f aca="true" t="shared" si="14" ref="O25:O33">IF(I25=0,"",(J25^2)*(1-N25/I25)*K25*(1-K25)/N25)</f>
      </c>
      <c r="P25" s="13"/>
      <c r="Q25" s="13"/>
      <c r="R25" s="13"/>
      <c r="S25" s="13"/>
      <c r="T25" s="13"/>
      <c r="U25" s="13"/>
    </row>
    <row r="26" spans="7:21" ht="15" hidden="1">
      <c r="G26">
        <v>3</v>
      </c>
      <c r="H26" t="str">
        <f t="shared" si="10"/>
        <v>Strate 3</v>
      </c>
      <c r="I26">
        <f t="shared" si="10"/>
        <v>0</v>
      </c>
      <c r="J26">
        <f t="shared" si="10"/>
        <v>0</v>
      </c>
      <c r="K26">
        <f t="shared" si="10"/>
        <v>0</v>
      </c>
      <c r="L26">
        <f t="shared" si="11"/>
        <v>0</v>
      </c>
      <c r="M26" t="e">
        <f t="shared" si="12"/>
        <v>#DIV/0!</v>
      </c>
      <c r="N26" t="e">
        <f t="shared" si="13"/>
        <v>#DIV/0!</v>
      </c>
      <c r="O26">
        <f t="shared" si="14"/>
      </c>
      <c r="P26" s="13"/>
      <c r="Q26" s="13"/>
      <c r="R26" s="13"/>
      <c r="S26" s="13"/>
      <c r="T26" s="13"/>
      <c r="U26" s="13"/>
    </row>
    <row r="27" spans="7:21" ht="15" hidden="1">
      <c r="G27">
        <v>4</v>
      </c>
      <c r="H27" t="str">
        <f t="shared" si="10"/>
        <v>Strate 4</v>
      </c>
      <c r="I27">
        <f t="shared" si="10"/>
        <v>0</v>
      </c>
      <c r="J27">
        <f t="shared" si="10"/>
        <v>0</v>
      </c>
      <c r="K27">
        <f t="shared" si="10"/>
        <v>0</v>
      </c>
      <c r="L27">
        <f t="shared" si="11"/>
        <v>0</v>
      </c>
      <c r="M27" t="e">
        <f t="shared" si="12"/>
        <v>#DIV/0!</v>
      </c>
      <c r="N27" t="e">
        <f t="shared" si="13"/>
        <v>#DIV/0!</v>
      </c>
      <c r="O27">
        <f t="shared" si="14"/>
      </c>
      <c r="P27" s="13"/>
      <c r="Q27" s="13"/>
      <c r="R27" s="13"/>
      <c r="S27" s="13"/>
      <c r="T27" s="13"/>
      <c r="U27" s="13"/>
    </row>
    <row r="28" spans="7:21" ht="15">
      <c r="G28">
        <v>5</v>
      </c>
      <c r="H28">
        <f t="shared" si="10"/>
      </c>
      <c r="I28">
        <f t="shared" si="10"/>
        <v>0</v>
      </c>
      <c r="J28">
        <f t="shared" si="10"/>
        <v>0</v>
      </c>
      <c r="K28">
        <f t="shared" si="10"/>
        <v>0</v>
      </c>
      <c r="L28">
        <f t="shared" si="11"/>
        <v>0</v>
      </c>
      <c r="M28" t="e">
        <f t="shared" si="12"/>
        <v>#DIV/0!</v>
      </c>
      <c r="N28" t="e">
        <f t="shared" si="13"/>
        <v>#DIV/0!</v>
      </c>
      <c r="O28">
        <f t="shared" si="14"/>
      </c>
      <c r="P28" s="13"/>
      <c r="Q28" s="13"/>
      <c r="R28" s="13"/>
      <c r="S28" s="13"/>
      <c r="T28" s="13"/>
      <c r="U28" s="13"/>
    </row>
    <row r="29" spans="7:21" ht="15">
      <c r="G29">
        <v>6</v>
      </c>
      <c r="H29">
        <f t="shared" si="10"/>
      </c>
      <c r="I29">
        <f t="shared" si="10"/>
        <v>0</v>
      </c>
      <c r="J29">
        <f t="shared" si="10"/>
        <v>0</v>
      </c>
      <c r="K29">
        <f t="shared" si="10"/>
        <v>0</v>
      </c>
      <c r="L29">
        <f t="shared" si="11"/>
        <v>0</v>
      </c>
      <c r="M29" t="e">
        <f t="shared" si="12"/>
        <v>#DIV/0!</v>
      </c>
      <c r="N29" t="e">
        <f t="shared" si="13"/>
        <v>#DIV/0!</v>
      </c>
      <c r="O29">
        <f t="shared" si="14"/>
      </c>
      <c r="P29" s="13"/>
      <c r="Q29" s="13"/>
      <c r="R29" s="13"/>
      <c r="S29" s="13"/>
      <c r="T29" s="13"/>
      <c r="U29" s="13"/>
    </row>
    <row r="30" spans="7:21" ht="15">
      <c r="G30">
        <v>7</v>
      </c>
      <c r="H30">
        <f t="shared" si="10"/>
      </c>
      <c r="I30">
        <f t="shared" si="10"/>
        <v>0</v>
      </c>
      <c r="J30">
        <f t="shared" si="10"/>
        <v>0</v>
      </c>
      <c r="K30">
        <f t="shared" si="10"/>
        <v>0</v>
      </c>
      <c r="L30">
        <f t="shared" si="11"/>
        <v>0</v>
      </c>
      <c r="M30" t="e">
        <f t="shared" si="12"/>
        <v>#DIV/0!</v>
      </c>
      <c r="N30" t="e">
        <f t="shared" si="13"/>
        <v>#DIV/0!</v>
      </c>
      <c r="O30">
        <f t="shared" si="14"/>
      </c>
      <c r="P30" s="13"/>
      <c r="Q30" s="13"/>
      <c r="R30" s="13"/>
      <c r="S30" s="13"/>
      <c r="T30" s="13"/>
      <c r="U30" s="13"/>
    </row>
    <row r="31" spans="7:23" ht="15">
      <c r="G31">
        <v>8</v>
      </c>
      <c r="H31">
        <f t="shared" si="10"/>
      </c>
      <c r="I31">
        <f t="shared" si="10"/>
        <v>0</v>
      </c>
      <c r="J31">
        <f t="shared" si="10"/>
        <v>0</v>
      </c>
      <c r="K31">
        <f t="shared" si="10"/>
        <v>0</v>
      </c>
      <c r="L31">
        <f t="shared" si="11"/>
        <v>0</v>
      </c>
      <c r="M31" t="e">
        <f t="shared" si="12"/>
        <v>#DIV/0!</v>
      </c>
      <c r="N31" t="e">
        <f t="shared" si="13"/>
        <v>#DIV/0!</v>
      </c>
      <c r="O31">
        <f t="shared" si="14"/>
      </c>
      <c r="P31" s="13"/>
      <c r="Q31" s="13"/>
      <c r="R31" s="13"/>
      <c r="S31" s="13"/>
      <c r="T31" s="13"/>
      <c r="U31" s="13"/>
      <c r="W31" s="68" t="s">
        <v>100</v>
      </c>
    </row>
    <row r="32" spans="7:21" ht="15">
      <c r="G32">
        <v>9</v>
      </c>
      <c r="H32">
        <f t="shared" si="10"/>
      </c>
      <c r="I32">
        <f t="shared" si="10"/>
        <v>0</v>
      </c>
      <c r="J32">
        <f t="shared" si="10"/>
        <v>0</v>
      </c>
      <c r="K32">
        <f t="shared" si="10"/>
        <v>0</v>
      </c>
      <c r="L32">
        <f t="shared" si="11"/>
        <v>0</v>
      </c>
      <c r="M32" t="e">
        <f t="shared" si="12"/>
        <v>#DIV/0!</v>
      </c>
      <c r="N32" t="e">
        <f t="shared" si="13"/>
        <v>#DIV/0!</v>
      </c>
      <c r="O32">
        <f t="shared" si="14"/>
      </c>
      <c r="P32" s="13"/>
      <c r="Q32" s="13"/>
      <c r="R32" s="13"/>
      <c r="S32" s="13"/>
      <c r="T32" s="13"/>
      <c r="U32" s="13"/>
    </row>
    <row r="33" spans="7:15" ht="15">
      <c r="G33">
        <v>10</v>
      </c>
      <c r="H33">
        <f t="shared" si="10"/>
      </c>
      <c r="I33">
        <f t="shared" si="10"/>
        <v>0</v>
      </c>
      <c r="J33">
        <f t="shared" si="10"/>
        <v>0</v>
      </c>
      <c r="K33">
        <f t="shared" si="10"/>
        <v>0</v>
      </c>
      <c r="L33">
        <f t="shared" si="11"/>
        <v>0</v>
      </c>
      <c r="M33" t="e">
        <f t="shared" si="12"/>
        <v>#DIV/0!</v>
      </c>
      <c r="N33" t="e">
        <f t="shared" si="13"/>
        <v>#DIV/0!</v>
      </c>
      <c r="O33">
        <f t="shared" si="14"/>
      </c>
    </row>
    <row r="34" spans="8:15" ht="15" hidden="1">
      <c r="H34" t="str">
        <f>H20</f>
        <v>Total</v>
      </c>
      <c r="I34">
        <f>I20</f>
        <v>0</v>
      </c>
      <c r="J34">
        <f>J20</f>
        <v>0</v>
      </c>
      <c r="L34">
        <f>SUM(L24:L33)</f>
        <v>0</v>
      </c>
      <c r="M34" t="e">
        <f>SUM(M24:M33)</f>
        <v>#DIV/0!</v>
      </c>
      <c r="N34" t="e">
        <f>SUM(N24:N33)</f>
        <v>#DIV/0!</v>
      </c>
      <c r="O34">
        <f>SUM(O24:O33)</f>
        <v>0</v>
      </c>
    </row>
  </sheetData>
  <sheetProtection password="CC6F" sheet="1"/>
  <conditionalFormatting sqref="D9:F19 G12:G19">
    <cfRule type="notContainsBlanks" priority="4" dxfId="13" stopIfTrue="1">
      <formula>LEN(TRIM(D9))&gt;0</formula>
    </cfRule>
  </conditionalFormatting>
  <conditionalFormatting sqref="U2:U3">
    <cfRule type="containsBlanks" priority="2" dxfId="2" stopIfTrue="1">
      <formula>LEN(TRIM(U2))=0</formula>
    </cfRule>
  </conditionalFormatting>
  <conditionalFormatting sqref="O7">
    <cfRule type="cellIs" priority="1" dxfId="12" operator="equal" stopIfTrue="1">
      <formula>"*"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Y137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13.8515625" style="13" bestFit="1" customWidth="1"/>
    <col min="2" max="2" width="12.421875" style="13" customWidth="1"/>
    <col min="3" max="3" width="18.421875" style="13" customWidth="1"/>
    <col min="4" max="4" width="11.421875" style="0" hidden="1" customWidth="1"/>
    <col min="5" max="5" width="2.7109375" style="13" customWidth="1"/>
    <col min="6" max="6" width="50.7109375" style="13" customWidth="1"/>
    <col min="7" max="7" width="4.57421875" style="13" customWidth="1"/>
    <col min="8" max="8" width="14.57421875" style="13" customWidth="1"/>
    <col min="9" max="9" width="16.57421875" style="13" hidden="1" customWidth="1"/>
    <col min="10" max="10" width="4.57421875" style="13" customWidth="1"/>
    <col min="11" max="13" width="7.7109375" style="0" hidden="1" customWidth="1"/>
    <col min="14" max="15" width="11.421875" style="0" hidden="1" customWidth="1"/>
    <col min="16" max="18" width="11.421875" style="0" customWidth="1"/>
  </cols>
  <sheetData>
    <row r="1" spans="1:4" ht="32.25" customHeight="1">
      <c r="A1" s="54"/>
      <c r="B1" s="54"/>
      <c r="C1" s="54"/>
      <c r="D1" s="54"/>
    </row>
    <row r="2" spans="4:16" ht="15">
      <c r="D2" s="13"/>
      <c r="P2" s="68" t="s">
        <v>105</v>
      </c>
    </row>
    <row r="3" spans="4:16" ht="15">
      <c r="D3" s="13" t="s">
        <v>67</v>
      </c>
      <c r="F3" s="83"/>
      <c r="G3" s="83"/>
      <c r="H3" s="83"/>
      <c r="P3" s="68" t="s">
        <v>106</v>
      </c>
    </row>
    <row r="4" spans="4:8" ht="15">
      <c r="D4" s="71">
        <f>IF(C4="","",C4/B4)</f>
      </c>
      <c r="F4" s="72" t="s">
        <v>80</v>
      </c>
      <c r="G4" s="73"/>
      <c r="H4" s="74">
        <f>IF(I2=1,CONCATENATE(M10,"%"),"")</f>
      </c>
    </row>
    <row r="5" spans="4:8" ht="15">
      <c r="D5" s="71">
        <f aca="true" t="shared" si="0" ref="D5:D33">IF(C5="","",C5/B5)</f>
      </c>
      <c r="F5" s="72" t="s">
        <v>71</v>
      </c>
      <c r="G5" s="75"/>
      <c r="H5" s="76">
        <f>IF(I2=1,L11/COUNT(B:B),"")</f>
      </c>
    </row>
    <row r="6" spans="4:12" ht="15">
      <c r="D6" s="71">
        <f t="shared" si="0"/>
      </c>
      <c r="F6" s="72" t="s">
        <v>81</v>
      </c>
      <c r="G6" s="75"/>
      <c r="H6" s="76">
        <f>IF(I2=1,L11/(L10*(1-L10)),"")</f>
      </c>
      <c r="K6" t="s">
        <v>21</v>
      </c>
      <c r="L6" s="59" t="e">
        <f>AVERAGE(D:D)</f>
        <v>#DIV/0!</v>
      </c>
    </row>
    <row r="7" spans="4:19" ht="15">
      <c r="D7" s="71">
        <f t="shared" si="0"/>
      </c>
      <c r="F7" s="72" t="s">
        <v>72</v>
      </c>
      <c r="G7" s="75"/>
      <c r="H7" s="76">
        <f>IF(I2=1,L10*(1-L10)/(SUM(B:B)),"")</f>
      </c>
      <c r="K7" t="s">
        <v>101</v>
      </c>
      <c r="L7" s="59">
        <f>VARA(D:D)</f>
        <v>0</v>
      </c>
      <c r="S7" s="68" t="s">
        <v>107</v>
      </c>
    </row>
    <row r="8" spans="4:19" ht="15">
      <c r="D8" s="71">
        <f t="shared" si="0"/>
      </c>
      <c r="F8" s="72" t="s">
        <v>73</v>
      </c>
      <c r="G8" s="75"/>
      <c r="H8" s="76">
        <f>IF(I2=1,H5+H7,"")</f>
      </c>
      <c r="K8" t="s">
        <v>69</v>
      </c>
      <c r="L8" t="e">
        <f>L6*(L6*(1-L6)/L7-1)</f>
        <v>#DIV/0!</v>
      </c>
      <c r="S8" s="68" t="s">
        <v>108</v>
      </c>
    </row>
    <row r="9" spans="4:12" ht="15">
      <c r="D9" s="71">
        <f t="shared" si="0"/>
      </c>
      <c r="F9" s="72" t="s">
        <v>74</v>
      </c>
      <c r="G9" s="75"/>
      <c r="H9" s="76">
        <f>IF(I2=1,SQRT(H8),"")</f>
      </c>
      <c r="K9" t="s">
        <v>70</v>
      </c>
      <c r="L9" t="e">
        <f>(1-L6)*(L6*(1-L6)/L7-1)</f>
        <v>#DIV/0!</v>
      </c>
    </row>
    <row r="10" spans="4:13" ht="15">
      <c r="D10" s="71">
        <f t="shared" si="0"/>
      </c>
      <c r="F10" s="77" t="s">
        <v>75</v>
      </c>
      <c r="G10" s="78"/>
      <c r="H10" s="79">
        <f>IF(I2=1,CONCATENATE(M10,"% ",M15," ",N16,"%"),"")</f>
      </c>
      <c r="K10" t="s">
        <v>67</v>
      </c>
      <c r="L10" t="e">
        <f>SUM(C2:C31)/SUM(B2:B31)</f>
        <v>#DIV/0!</v>
      </c>
      <c r="M10" t="e">
        <f>ROUND(100*L10,1)</f>
        <v>#DIV/0!</v>
      </c>
    </row>
    <row r="11" spans="4:12" ht="15">
      <c r="D11" s="71">
        <f t="shared" si="0"/>
      </c>
      <c r="F11" s="80"/>
      <c r="G11" s="81" t="s">
        <v>79</v>
      </c>
      <c r="H11" s="79">
        <f>IF(I2=1,CONCATENATE("[",M16,"% "," ; ",M17,"%","]"),"")</f>
      </c>
      <c r="K11" t="s">
        <v>68</v>
      </c>
      <c r="L11">
        <f>VARA(D:D)</f>
        <v>0</v>
      </c>
    </row>
    <row r="12" spans="4:13" ht="15">
      <c r="D12" s="71">
        <f t="shared" si="0"/>
      </c>
      <c r="F12" s="72" t="s">
        <v>5</v>
      </c>
      <c r="G12" s="75"/>
      <c r="H12" s="82">
        <f>IF(I2=1,N16/M10,"")</f>
      </c>
      <c r="L12" t="s">
        <v>69</v>
      </c>
      <c r="M12" t="e">
        <f>L8</f>
        <v>#DIV/0!</v>
      </c>
    </row>
    <row r="13" spans="4:13" ht="15">
      <c r="D13" s="71">
        <f t="shared" si="0"/>
      </c>
      <c r="L13" t="s">
        <v>70</v>
      </c>
      <c r="M13" t="e">
        <f>L9</f>
        <v>#DIV/0!</v>
      </c>
    </row>
    <row r="14" ht="15">
      <c r="D14" s="71">
        <f t="shared" si="0"/>
      </c>
    </row>
    <row r="15" spans="4:25" ht="15">
      <c r="D15" s="71">
        <f t="shared" si="0"/>
      </c>
      <c r="M15" s="55" t="s">
        <v>78</v>
      </c>
      <c r="Y15" s="68" t="s">
        <v>109</v>
      </c>
    </row>
    <row r="16" spans="4:14" ht="15">
      <c r="D16" s="71">
        <f t="shared" si="0"/>
      </c>
      <c r="F16" s="70" t="s">
        <v>96</v>
      </c>
      <c r="K16" t="s">
        <v>76</v>
      </c>
      <c r="L16" t="e">
        <f>ROUND(L10-1.96*H9,3)</f>
        <v>#DIV/0!</v>
      </c>
      <c r="M16" t="e">
        <f>L16*100</f>
        <v>#DIV/0!</v>
      </c>
      <c r="N16" t="e">
        <f>M10-M16</f>
        <v>#DIV/0!</v>
      </c>
    </row>
    <row r="17" spans="4:13" ht="15">
      <c r="D17" s="71">
        <f t="shared" si="0"/>
      </c>
      <c r="F17" s="68" t="s">
        <v>102</v>
      </c>
      <c r="K17" t="s">
        <v>77</v>
      </c>
      <c r="L17" t="e">
        <f>ROUND(1.96*H9+L10,3)</f>
        <v>#VALUE!</v>
      </c>
      <c r="M17" t="e">
        <f>L17*100</f>
        <v>#VALUE!</v>
      </c>
    </row>
    <row r="18" ht="15">
      <c r="D18" s="71">
        <f t="shared" si="0"/>
      </c>
    </row>
    <row r="19" ht="15">
      <c r="D19" s="71">
        <f t="shared" si="0"/>
      </c>
    </row>
    <row r="20" ht="15">
      <c r="D20" s="71">
        <f t="shared" si="0"/>
      </c>
    </row>
    <row r="21" ht="15">
      <c r="D21" s="71">
        <f t="shared" si="0"/>
      </c>
    </row>
    <row r="22" spans="4:19" ht="15">
      <c r="D22" s="71">
        <f t="shared" si="0"/>
      </c>
      <c r="S22" s="68" t="s">
        <v>110</v>
      </c>
    </row>
    <row r="23" spans="4:7" ht="15">
      <c r="D23" s="71">
        <f t="shared" si="0"/>
      </c>
      <c r="G23" s="68" t="s">
        <v>103</v>
      </c>
    </row>
    <row r="24" spans="4:6" ht="15">
      <c r="D24" s="71">
        <f t="shared" si="0"/>
      </c>
      <c r="F24" s="68" t="s">
        <v>104</v>
      </c>
    </row>
    <row r="25" ht="15">
      <c r="D25" s="71">
        <f t="shared" si="0"/>
      </c>
    </row>
    <row r="26" ht="15">
      <c r="D26" s="71">
        <f t="shared" si="0"/>
      </c>
    </row>
    <row r="27" ht="15">
      <c r="D27" s="71">
        <f t="shared" si="0"/>
      </c>
    </row>
    <row r="28" ht="15">
      <c r="D28" s="71">
        <f t="shared" si="0"/>
      </c>
    </row>
    <row r="29" ht="15">
      <c r="D29" s="71">
        <f t="shared" si="0"/>
      </c>
    </row>
    <row r="30" ht="15">
      <c r="D30" s="71">
        <f t="shared" si="0"/>
      </c>
    </row>
    <row r="31" ht="15">
      <c r="D31" s="71">
        <f t="shared" si="0"/>
      </c>
    </row>
    <row r="32" ht="15">
      <c r="D32" s="71">
        <f t="shared" si="0"/>
      </c>
    </row>
    <row r="33" ht="15">
      <c r="D33" s="71">
        <f t="shared" si="0"/>
      </c>
    </row>
    <row r="34" ht="15">
      <c r="D34" s="71"/>
    </row>
    <row r="35" ht="15">
      <c r="D35" s="71"/>
    </row>
    <row r="36" ht="15">
      <c r="D36" s="71"/>
    </row>
    <row r="37" ht="15">
      <c r="D37" s="71"/>
    </row>
    <row r="38" ht="15">
      <c r="D38" s="71"/>
    </row>
    <row r="39" ht="15">
      <c r="D39" s="71"/>
    </row>
    <row r="40" ht="15">
      <c r="D40" s="71"/>
    </row>
    <row r="41" ht="15">
      <c r="D41" s="71"/>
    </row>
    <row r="42" ht="15">
      <c r="D42" s="71"/>
    </row>
    <row r="43" ht="15">
      <c r="D43" s="71"/>
    </row>
    <row r="44" ht="15">
      <c r="D44" s="71"/>
    </row>
    <row r="45" ht="15">
      <c r="D45" s="71"/>
    </row>
    <row r="46" ht="15">
      <c r="D46" s="71"/>
    </row>
    <row r="47" ht="15">
      <c r="D47" s="71"/>
    </row>
    <row r="48" ht="15">
      <c r="D48" s="71"/>
    </row>
    <row r="49" ht="15">
      <c r="D49" s="71"/>
    </row>
    <row r="50" ht="15">
      <c r="D50" s="71"/>
    </row>
    <row r="51" ht="15">
      <c r="D51" s="71"/>
    </row>
    <row r="52" ht="15">
      <c r="D52" s="71"/>
    </row>
    <row r="53" ht="15">
      <c r="D53" s="71"/>
    </row>
    <row r="54" ht="15">
      <c r="D54" s="71"/>
    </row>
    <row r="55" ht="15">
      <c r="D55" s="71"/>
    </row>
    <row r="56" ht="15">
      <c r="D56" s="71"/>
    </row>
    <row r="57" ht="15">
      <c r="D57" s="71"/>
    </row>
    <row r="58" ht="15">
      <c r="D58" s="71"/>
    </row>
    <row r="59" ht="15">
      <c r="D59" s="71"/>
    </row>
    <row r="60" ht="15">
      <c r="D60" s="71"/>
    </row>
    <row r="61" ht="15">
      <c r="D61" s="71"/>
    </row>
    <row r="62" ht="15">
      <c r="D62" s="71"/>
    </row>
    <row r="63" ht="15">
      <c r="D63" s="71"/>
    </row>
    <row r="64" ht="15">
      <c r="D64" s="71"/>
    </row>
    <row r="65" ht="15">
      <c r="D65" s="71"/>
    </row>
    <row r="66" ht="15">
      <c r="D66" s="71"/>
    </row>
    <row r="67" ht="15">
      <c r="D67" s="71"/>
    </row>
    <row r="68" ht="15">
      <c r="D68" s="71"/>
    </row>
    <row r="69" ht="15">
      <c r="D69" s="71"/>
    </row>
    <row r="70" ht="15">
      <c r="D70" s="71"/>
    </row>
    <row r="71" ht="15">
      <c r="D71" s="71"/>
    </row>
    <row r="72" ht="15">
      <c r="D72" s="71"/>
    </row>
    <row r="73" ht="15">
      <c r="D73" s="71"/>
    </row>
    <row r="74" ht="15">
      <c r="D74" s="71"/>
    </row>
    <row r="75" ht="15">
      <c r="D75" s="71"/>
    </row>
    <row r="76" ht="15">
      <c r="D76" s="71"/>
    </row>
    <row r="77" ht="15">
      <c r="D77" s="71"/>
    </row>
    <row r="78" ht="15">
      <c r="D78" s="71"/>
    </row>
    <row r="79" ht="15">
      <c r="D79" s="71"/>
    </row>
    <row r="80" ht="15">
      <c r="D80" s="71"/>
    </row>
    <row r="81" ht="15">
      <c r="D81" s="71"/>
    </row>
    <row r="82" ht="15">
      <c r="D82" s="71"/>
    </row>
    <row r="83" ht="15">
      <c r="D83" s="71"/>
    </row>
    <row r="84" ht="15">
      <c r="D84" s="71"/>
    </row>
    <row r="85" ht="15">
      <c r="D85" s="71"/>
    </row>
    <row r="86" ht="15">
      <c r="D86" s="71"/>
    </row>
    <row r="87" ht="15">
      <c r="D87" s="71"/>
    </row>
    <row r="88" ht="15">
      <c r="D88" s="71"/>
    </row>
    <row r="89" ht="15">
      <c r="D89" s="71"/>
    </row>
    <row r="90" ht="15">
      <c r="D90" s="71"/>
    </row>
    <row r="91" ht="15">
      <c r="D91" s="71"/>
    </row>
    <row r="92" ht="15">
      <c r="D92" s="71"/>
    </row>
    <row r="93" ht="15">
      <c r="D93" s="71"/>
    </row>
    <row r="94" ht="15">
      <c r="D94" s="71"/>
    </row>
    <row r="95" ht="15">
      <c r="D95" s="71"/>
    </row>
    <row r="96" ht="15">
      <c r="D96" s="71"/>
    </row>
    <row r="97" ht="15">
      <c r="D97" s="71"/>
    </row>
    <row r="98" ht="15">
      <c r="D98" s="71"/>
    </row>
    <row r="99" ht="15">
      <c r="D99" s="71"/>
    </row>
    <row r="100" ht="15">
      <c r="D100" s="71"/>
    </row>
    <row r="101" ht="15">
      <c r="D101" s="71"/>
    </row>
    <row r="102" ht="15">
      <c r="D102" s="71"/>
    </row>
    <row r="103" ht="15">
      <c r="D103" s="71"/>
    </row>
    <row r="104" ht="15">
      <c r="D104" s="71"/>
    </row>
    <row r="105" ht="15">
      <c r="D105" s="71"/>
    </row>
    <row r="106" ht="15">
      <c r="D106" s="71"/>
    </row>
    <row r="107" ht="15">
      <c r="D107" s="71"/>
    </row>
    <row r="108" ht="15">
      <c r="D108" s="71"/>
    </row>
    <row r="109" ht="15">
      <c r="D109" s="71"/>
    </row>
    <row r="110" ht="15">
      <c r="D110" s="71"/>
    </row>
    <row r="111" ht="15">
      <c r="D111" s="71"/>
    </row>
    <row r="112" ht="15">
      <c r="D112" s="71"/>
    </row>
    <row r="113" ht="15">
      <c r="D113" s="71"/>
    </row>
    <row r="114" ht="15">
      <c r="D114" s="71"/>
    </row>
    <row r="115" ht="15">
      <c r="D115" s="71"/>
    </row>
    <row r="116" ht="15">
      <c r="D116" s="71"/>
    </row>
    <row r="117" ht="15">
      <c r="D117" s="71"/>
    </row>
    <row r="118" ht="15">
      <c r="D118" s="71"/>
    </row>
    <row r="119" ht="15">
      <c r="D119" s="71"/>
    </row>
    <row r="120" ht="15">
      <c r="D120" s="71"/>
    </row>
    <row r="121" ht="15">
      <c r="D121" s="71"/>
    </row>
    <row r="122" ht="15">
      <c r="D122" s="71"/>
    </row>
    <row r="123" ht="15">
      <c r="D123" s="71"/>
    </row>
    <row r="124" ht="15">
      <c r="D124" s="71"/>
    </row>
    <row r="125" ht="15">
      <c r="D125" s="71"/>
    </row>
    <row r="126" ht="15">
      <c r="D126" s="71"/>
    </row>
    <row r="127" ht="15">
      <c r="D127" s="71"/>
    </row>
    <row r="128" ht="15">
      <c r="D128" s="71"/>
    </row>
    <row r="129" ht="15">
      <c r="D129" s="71"/>
    </row>
    <row r="130" ht="15">
      <c r="D130" s="71"/>
    </row>
    <row r="131" ht="15">
      <c r="D131" s="71"/>
    </row>
    <row r="132" ht="15">
      <c r="D132" s="71"/>
    </row>
    <row r="133" ht="15">
      <c r="D133" s="71"/>
    </row>
    <row r="134" ht="15">
      <c r="D134" s="71"/>
    </row>
    <row r="135" ht="15">
      <c r="D135" s="71"/>
    </row>
    <row r="136" ht="15">
      <c r="D136" s="71"/>
    </row>
    <row r="137" ht="15">
      <c r="D137" s="71"/>
    </row>
    <row r="138" ht="15">
      <c r="D138" s="71"/>
    </row>
    <row r="139" ht="15">
      <c r="D139" s="71"/>
    </row>
    <row r="140" ht="15">
      <c r="D140" s="71"/>
    </row>
    <row r="141" ht="15">
      <c r="D141" s="71"/>
    </row>
    <row r="142" ht="15">
      <c r="D142" s="71"/>
    </row>
    <row r="143" ht="15">
      <c r="D143" s="71"/>
    </row>
    <row r="144" ht="15">
      <c r="D144" s="71"/>
    </row>
    <row r="145" ht="15">
      <c r="D145" s="71"/>
    </row>
    <row r="146" ht="15">
      <c r="D146" s="71"/>
    </row>
    <row r="147" ht="15">
      <c r="D147" s="71"/>
    </row>
    <row r="148" ht="15">
      <c r="D148" s="71"/>
    </row>
    <row r="149" ht="15">
      <c r="D149" s="71"/>
    </row>
    <row r="150" ht="15">
      <c r="D150" s="71"/>
    </row>
    <row r="151" ht="15">
      <c r="D151" s="71"/>
    </row>
    <row r="152" ht="15">
      <c r="D152" s="71"/>
    </row>
    <row r="153" ht="15">
      <c r="D153" s="71"/>
    </row>
    <row r="154" ht="15">
      <c r="D154" s="71"/>
    </row>
    <row r="155" ht="15">
      <c r="D155" s="71"/>
    </row>
    <row r="156" ht="15">
      <c r="D156" s="71"/>
    </row>
    <row r="157" ht="15">
      <c r="D157" s="71"/>
    </row>
    <row r="158" ht="15">
      <c r="D158" s="71"/>
    </row>
    <row r="159" ht="15">
      <c r="D159" s="71"/>
    </row>
    <row r="160" ht="15">
      <c r="D160" s="71"/>
    </row>
    <row r="161" ht="15">
      <c r="D161" s="71"/>
    </row>
    <row r="162" ht="15">
      <c r="D162" s="71"/>
    </row>
    <row r="163" ht="15">
      <c r="D163" s="71"/>
    </row>
    <row r="164" ht="15">
      <c r="D164" s="71"/>
    </row>
    <row r="165" ht="15">
      <c r="D165" s="71"/>
    </row>
    <row r="166" ht="15">
      <c r="D166" s="71"/>
    </row>
    <row r="167" ht="15">
      <c r="D167" s="71"/>
    </row>
    <row r="168" ht="15">
      <c r="D168" s="71"/>
    </row>
    <row r="169" ht="15">
      <c r="D169" s="71"/>
    </row>
    <row r="170" ht="15">
      <c r="D170" s="71"/>
    </row>
    <row r="171" ht="15">
      <c r="D171" s="71"/>
    </row>
    <row r="172" ht="15">
      <c r="D172" s="71"/>
    </row>
    <row r="173" ht="15">
      <c r="D173" s="71"/>
    </row>
    <row r="174" ht="15">
      <c r="D174" s="71"/>
    </row>
    <row r="175" ht="15">
      <c r="D175" s="71"/>
    </row>
    <row r="176" ht="15">
      <c r="D176" s="71"/>
    </row>
    <row r="177" ht="15">
      <c r="D177" s="71"/>
    </row>
    <row r="178" ht="15">
      <c r="D178" s="71"/>
    </row>
    <row r="179" ht="15">
      <c r="D179" s="71"/>
    </row>
    <row r="180" ht="15">
      <c r="D180" s="71"/>
    </row>
    <row r="181" ht="15">
      <c r="D181" s="71"/>
    </row>
    <row r="182" ht="15">
      <c r="D182" s="71"/>
    </row>
    <row r="183" ht="15">
      <c r="D183" s="71"/>
    </row>
    <row r="184" ht="15">
      <c r="D184" s="71"/>
    </row>
    <row r="185" ht="15">
      <c r="D185" s="71"/>
    </row>
    <row r="186" ht="15">
      <c r="D186" s="71"/>
    </row>
    <row r="187" ht="15">
      <c r="D187" s="71"/>
    </row>
    <row r="188" ht="15">
      <c r="D188" s="71"/>
    </row>
    <row r="189" ht="15">
      <c r="D189" s="71"/>
    </row>
    <row r="190" ht="15">
      <c r="D190" s="71"/>
    </row>
    <row r="191" ht="15">
      <c r="D191" s="71"/>
    </row>
    <row r="192" ht="15">
      <c r="D192" s="71"/>
    </row>
    <row r="193" ht="15">
      <c r="D193" s="71"/>
    </row>
    <row r="194" ht="15">
      <c r="D194" s="71"/>
    </row>
    <row r="195" ht="15">
      <c r="D195" s="71"/>
    </row>
    <row r="196" ht="15">
      <c r="D196" s="71"/>
    </row>
    <row r="197" ht="15">
      <c r="D197" s="71"/>
    </row>
    <row r="198" ht="15">
      <c r="D198" s="71"/>
    </row>
    <row r="199" ht="15">
      <c r="D199" s="71"/>
    </row>
    <row r="200" ht="15">
      <c r="D200" s="71"/>
    </row>
    <row r="201" ht="15">
      <c r="D201" s="71"/>
    </row>
    <row r="202" ht="15">
      <c r="D202" s="71"/>
    </row>
    <row r="203" ht="15">
      <c r="D203" s="71"/>
    </row>
    <row r="204" ht="15">
      <c r="D204" s="71"/>
    </row>
    <row r="205" ht="15">
      <c r="D205" s="71"/>
    </row>
    <row r="206" ht="15">
      <c r="D206" s="71"/>
    </row>
    <row r="207" ht="15">
      <c r="D207" s="71"/>
    </row>
    <row r="208" ht="15">
      <c r="D208" s="71"/>
    </row>
    <row r="209" ht="15">
      <c r="D209" s="71"/>
    </row>
    <row r="210" ht="15">
      <c r="D210" s="71"/>
    </row>
    <row r="211" ht="15">
      <c r="D211" s="71"/>
    </row>
    <row r="212" ht="15">
      <c r="D212" s="71"/>
    </row>
    <row r="213" ht="15">
      <c r="D213" s="71"/>
    </row>
    <row r="214" ht="15">
      <c r="D214" s="71"/>
    </row>
    <row r="215" ht="15">
      <c r="D215" s="71"/>
    </row>
    <row r="216" ht="15">
      <c r="D216" s="71"/>
    </row>
    <row r="217" ht="15">
      <c r="D217" s="71"/>
    </row>
    <row r="218" ht="15">
      <c r="D218" s="71"/>
    </row>
    <row r="219" ht="15">
      <c r="D219" s="71"/>
    </row>
    <row r="220" ht="15">
      <c r="D220" s="71"/>
    </row>
    <row r="221" ht="15">
      <c r="D221" s="71"/>
    </row>
    <row r="222" ht="15">
      <c r="D222" s="71"/>
    </row>
    <row r="223" ht="15">
      <c r="D223" s="71"/>
    </row>
    <row r="224" ht="15">
      <c r="D224" s="71"/>
    </row>
    <row r="225" ht="15">
      <c r="D225" s="71"/>
    </row>
    <row r="226" ht="15">
      <c r="D226" s="71"/>
    </row>
    <row r="227" ht="15">
      <c r="D227" s="71"/>
    </row>
    <row r="228" ht="15">
      <c r="D228" s="71"/>
    </row>
    <row r="229" ht="15">
      <c r="D229" s="71"/>
    </row>
    <row r="230" ht="15">
      <c r="D230" s="71"/>
    </row>
    <row r="231" ht="15">
      <c r="D231" s="71"/>
    </row>
    <row r="232" ht="15">
      <c r="D232" s="71"/>
    </row>
    <row r="233" ht="15">
      <c r="D233" s="71"/>
    </row>
    <row r="234" ht="15">
      <c r="D234" s="71"/>
    </row>
    <row r="235" ht="15">
      <c r="D235" s="71"/>
    </row>
    <row r="236" ht="15">
      <c r="D236" s="71"/>
    </row>
    <row r="237" ht="15">
      <c r="D237" s="71"/>
    </row>
    <row r="238" ht="15">
      <c r="D238" s="71"/>
    </row>
    <row r="239" ht="15">
      <c r="D239" s="71"/>
    </row>
    <row r="240" ht="15">
      <c r="D240" s="71"/>
    </row>
    <row r="241" ht="15">
      <c r="D241" s="71"/>
    </row>
    <row r="242" ht="15">
      <c r="D242" s="71"/>
    </row>
    <row r="243" ht="15">
      <c r="D243" s="71"/>
    </row>
    <row r="244" ht="15">
      <c r="D244" s="71"/>
    </row>
    <row r="245" ht="15">
      <c r="D245" s="71"/>
    </row>
    <row r="246" ht="15">
      <c r="D246" s="71"/>
    </row>
    <row r="247" ht="15">
      <c r="D247" s="71"/>
    </row>
    <row r="248" ht="15">
      <c r="D248" s="71"/>
    </row>
    <row r="249" ht="15">
      <c r="D249" s="71"/>
    </row>
    <row r="250" ht="15">
      <c r="D250" s="71"/>
    </row>
    <row r="251" ht="15">
      <c r="D251" s="71"/>
    </row>
    <row r="252" ht="15">
      <c r="D252" s="71"/>
    </row>
    <row r="253" ht="15">
      <c r="D253" s="71"/>
    </row>
    <row r="254" ht="15">
      <c r="D254" s="71"/>
    </row>
    <row r="255" ht="15">
      <c r="D255" s="71"/>
    </row>
    <row r="256" ht="15">
      <c r="D256" s="71"/>
    </row>
    <row r="257" ht="15">
      <c r="D257" s="71"/>
    </row>
    <row r="258" ht="15">
      <c r="D258" s="71"/>
    </row>
    <row r="259" ht="15">
      <c r="D259" s="71"/>
    </row>
    <row r="260" ht="15">
      <c r="D260" s="71"/>
    </row>
    <row r="261" ht="15">
      <c r="D261" s="71"/>
    </row>
    <row r="262" ht="15">
      <c r="D262" s="71"/>
    </row>
    <row r="263" ht="15">
      <c r="D263" s="71"/>
    </row>
    <row r="264" ht="15">
      <c r="D264" s="71"/>
    </row>
    <row r="265" ht="15">
      <c r="D265" s="71"/>
    </row>
    <row r="266" ht="15">
      <c r="D266" s="71"/>
    </row>
    <row r="267" ht="15">
      <c r="D267" s="71"/>
    </row>
    <row r="268" ht="15">
      <c r="D268" s="71"/>
    </row>
    <row r="269" ht="15">
      <c r="D269" s="71"/>
    </row>
    <row r="270" ht="15">
      <c r="D270" s="71"/>
    </row>
    <row r="271" ht="15">
      <c r="D271" s="71"/>
    </row>
    <row r="272" ht="15">
      <c r="D272" s="71"/>
    </row>
    <row r="273" ht="15">
      <c r="D273" s="71"/>
    </row>
    <row r="274" ht="15">
      <c r="D274" s="71"/>
    </row>
    <row r="275" ht="15">
      <c r="D275" s="71"/>
    </row>
    <row r="276" ht="15">
      <c r="D276" s="71"/>
    </row>
    <row r="277" ht="15">
      <c r="D277" s="71"/>
    </row>
    <row r="278" ht="15">
      <c r="D278" s="71"/>
    </row>
    <row r="279" ht="15">
      <c r="D279" s="71"/>
    </row>
    <row r="280" ht="15">
      <c r="D280" s="71"/>
    </row>
    <row r="281" ht="15">
      <c r="D281" s="71"/>
    </row>
    <row r="282" ht="15">
      <c r="D282" s="71"/>
    </row>
    <row r="283" ht="15">
      <c r="D283" s="71"/>
    </row>
    <row r="284" ht="15">
      <c r="D284" s="71"/>
    </row>
    <row r="285" ht="15">
      <c r="D285" s="71"/>
    </row>
    <row r="286" ht="15">
      <c r="D286" s="71"/>
    </row>
    <row r="287" ht="15">
      <c r="D287" s="71"/>
    </row>
    <row r="288" ht="15">
      <c r="D288" s="71"/>
    </row>
    <row r="289" ht="15">
      <c r="D289" s="71"/>
    </row>
    <row r="290" ht="15">
      <c r="D290" s="71"/>
    </row>
    <row r="291" ht="15">
      <c r="D291" s="71"/>
    </row>
    <row r="292" ht="15">
      <c r="D292" s="71"/>
    </row>
    <row r="293" ht="15">
      <c r="D293" s="71"/>
    </row>
    <row r="294" ht="15">
      <c r="D294" s="71"/>
    </row>
    <row r="295" ht="15">
      <c r="D295" s="71"/>
    </row>
    <row r="296" ht="15">
      <c r="D296" s="71"/>
    </row>
    <row r="297" ht="15">
      <c r="D297" s="71"/>
    </row>
    <row r="298" ht="15">
      <c r="D298" s="71"/>
    </row>
    <row r="299" ht="15">
      <c r="D299" s="71"/>
    </row>
    <row r="300" ht="15">
      <c r="D300" s="71"/>
    </row>
    <row r="301" ht="15">
      <c r="D301" s="71"/>
    </row>
    <row r="302" ht="15">
      <c r="D302" s="71"/>
    </row>
    <row r="303" ht="15">
      <c r="D303" s="71"/>
    </row>
    <row r="304" ht="15">
      <c r="D304" s="71"/>
    </row>
    <row r="305" ht="15">
      <c r="D305" s="71"/>
    </row>
    <row r="306" ht="15">
      <c r="D306" s="71"/>
    </row>
    <row r="307" ht="15">
      <c r="D307" s="71"/>
    </row>
    <row r="308" ht="15">
      <c r="D308" s="71"/>
    </row>
    <row r="309" ht="15">
      <c r="D309" s="71"/>
    </row>
    <row r="310" ht="15">
      <c r="D310" s="71"/>
    </row>
    <row r="311" ht="15">
      <c r="D311" s="71"/>
    </row>
    <row r="312" ht="15">
      <c r="D312" s="71"/>
    </row>
    <row r="313" ht="15">
      <c r="D313" s="71"/>
    </row>
    <row r="314" ht="15">
      <c r="D314" s="71"/>
    </row>
    <row r="315" ht="15">
      <c r="D315" s="71"/>
    </row>
    <row r="316" ht="15">
      <c r="D316" s="71"/>
    </row>
    <row r="317" ht="15">
      <c r="D317" s="71"/>
    </row>
    <row r="318" ht="15">
      <c r="D318" s="71"/>
    </row>
    <row r="319" ht="15">
      <c r="D319" s="71"/>
    </row>
    <row r="320" ht="15">
      <c r="D320" s="71"/>
    </row>
    <row r="321" ht="15">
      <c r="D321" s="71"/>
    </row>
    <row r="322" ht="15">
      <c r="D322" s="71"/>
    </row>
    <row r="323" ht="15">
      <c r="D323" s="71"/>
    </row>
    <row r="324" ht="15">
      <c r="D324" s="71"/>
    </row>
    <row r="325" ht="15">
      <c r="D325" s="71"/>
    </row>
    <row r="326" ht="15">
      <c r="D326" s="71"/>
    </row>
    <row r="327" ht="15">
      <c r="D327" s="71"/>
    </row>
    <row r="328" ht="15">
      <c r="D328" s="71"/>
    </row>
    <row r="329" ht="15">
      <c r="D329" s="71"/>
    </row>
    <row r="330" ht="15">
      <c r="D330" s="71"/>
    </row>
    <row r="331" ht="15">
      <c r="D331" s="71"/>
    </row>
    <row r="332" ht="15">
      <c r="D332" s="71"/>
    </row>
    <row r="333" ht="15">
      <c r="D333" s="71"/>
    </row>
    <row r="334" ht="15">
      <c r="D334" s="71"/>
    </row>
    <row r="335" ht="15">
      <c r="D335" s="71"/>
    </row>
    <row r="336" ht="15">
      <c r="D336" s="71"/>
    </row>
    <row r="337" ht="15">
      <c r="D337" s="71"/>
    </row>
    <row r="338" ht="15">
      <c r="D338" s="71"/>
    </row>
    <row r="339" ht="15">
      <c r="D339" s="71"/>
    </row>
    <row r="340" ht="15">
      <c r="D340" s="71"/>
    </row>
    <row r="341" ht="15">
      <c r="D341" s="71"/>
    </row>
    <row r="342" ht="15">
      <c r="D342" s="71"/>
    </row>
    <row r="343" ht="15">
      <c r="D343" s="71"/>
    </row>
    <row r="344" ht="15">
      <c r="D344" s="71"/>
    </row>
    <row r="345" ht="15">
      <c r="D345" s="71"/>
    </row>
    <row r="346" ht="15">
      <c r="D346" s="71"/>
    </row>
    <row r="347" ht="15">
      <c r="D347" s="71"/>
    </row>
    <row r="348" ht="15">
      <c r="D348" s="71"/>
    </row>
    <row r="349" ht="15">
      <c r="D349" s="71"/>
    </row>
    <row r="350" ht="15">
      <c r="D350" s="71"/>
    </row>
    <row r="351" ht="15">
      <c r="D351" s="71"/>
    </row>
    <row r="352" ht="15">
      <c r="D352" s="71"/>
    </row>
    <row r="353" ht="15">
      <c r="D353" s="71"/>
    </row>
    <row r="354" ht="15">
      <c r="D354" s="71"/>
    </row>
    <row r="355" ht="15">
      <c r="D355" s="71"/>
    </row>
    <row r="356" ht="15">
      <c r="D356" s="71"/>
    </row>
    <row r="357" ht="15">
      <c r="D357" s="71"/>
    </row>
    <row r="358" ht="15">
      <c r="D358" s="71"/>
    </row>
    <row r="359" ht="15">
      <c r="D359" s="71"/>
    </row>
    <row r="360" ht="15">
      <c r="D360" s="71"/>
    </row>
    <row r="361" ht="15">
      <c r="D361" s="71"/>
    </row>
    <row r="362" ht="15">
      <c r="D362" s="71"/>
    </row>
    <row r="363" ht="15">
      <c r="D363" s="71"/>
    </row>
    <row r="364" ht="15">
      <c r="D364" s="71"/>
    </row>
    <row r="365" ht="15">
      <c r="D365" s="71"/>
    </row>
    <row r="366" ht="15">
      <c r="D366" s="71"/>
    </row>
    <row r="367" ht="15">
      <c r="D367" s="71"/>
    </row>
    <row r="368" ht="15">
      <c r="D368" s="71"/>
    </row>
    <row r="369" ht="15">
      <c r="D369" s="71"/>
    </row>
    <row r="370" ht="15">
      <c r="D370" s="71"/>
    </row>
    <row r="371" ht="15">
      <c r="D371" s="71"/>
    </row>
    <row r="372" ht="15">
      <c r="D372" s="71"/>
    </row>
    <row r="373" ht="15">
      <c r="D373" s="71"/>
    </row>
    <row r="374" ht="15">
      <c r="D374" s="71"/>
    </row>
    <row r="375" ht="15">
      <c r="D375" s="71"/>
    </row>
    <row r="376" ht="15">
      <c r="D376" s="71"/>
    </row>
    <row r="377" ht="15">
      <c r="D377" s="71"/>
    </row>
    <row r="378" ht="15">
      <c r="D378" s="71"/>
    </row>
    <row r="379" ht="15">
      <c r="D379" s="71"/>
    </row>
    <row r="380" ht="15">
      <c r="D380" s="71"/>
    </row>
    <row r="381" ht="15">
      <c r="D381" s="71"/>
    </row>
    <row r="382" ht="15">
      <c r="D382" s="71"/>
    </row>
    <row r="383" ht="15">
      <c r="D383" s="71"/>
    </row>
    <row r="384" ht="15">
      <c r="D384" s="71"/>
    </row>
    <row r="385" ht="15">
      <c r="D385" s="71"/>
    </row>
    <row r="386" ht="15">
      <c r="D386" s="71"/>
    </row>
    <row r="387" ht="15">
      <c r="D387" s="71"/>
    </row>
    <row r="388" ht="15">
      <c r="D388" s="71"/>
    </row>
    <row r="389" ht="15">
      <c r="D389" s="71"/>
    </row>
    <row r="390" ht="15">
      <c r="D390" s="71"/>
    </row>
    <row r="391" ht="15">
      <c r="D391" s="71"/>
    </row>
    <row r="392" ht="15">
      <c r="D392" s="71"/>
    </row>
    <row r="393" ht="15">
      <c r="D393" s="71"/>
    </row>
    <row r="394" ht="15">
      <c r="D394" s="71"/>
    </row>
    <row r="395" ht="15">
      <c r="D395" s="71"/>
    </row>
    <row r="396" ht="15">
      <c r="D396" s="71"/>
    </row>
    <row r="397" ht="15">
      <c r="D397" s="71"/>
    </row>
    <row r="398" ht="15">
      <c r="D398" s="71"/>
    </row>
    <row r="399" ht="15">
      <c r="D399" s="71"/>
    </row>
    <row r="400" ht="15">
      <c r="D400" s="71"/>
    </row>
    <row r="401" ht="15">
      <c r="D401" s="71"/>
    </row>
    <row r="402" ht="15">
      <c r="D402" s="71"/>
    </row>
    <row r="403" ht="15">
      <c r="D403" s="71"/>
    </row>
    <row r="404" ht="15">
      <c r="D404" s="71"/>
    </row>
    <row r="405" ht="15">
      <c r="D405" s="71"/>
    </row>
    <row r="406" ht="15">
      <c r="D406" s="71"/>
    </row>
    <row r="407" ht="15">
      <c r="D407" s="71"/>
    </row>
    <row r="408" ht="15">
      <c r="D408" s="71"/>
    </row>
    <row r="409" ht="15">
      <c r="D409" s="71"/>
    </row>
    <row r="410" ht="15">
      <c r="D410" s="71"/>
    </row>
    <row r="411" ht="15">
      <c r="D411" s="71"/>
    </row>
    <row r="412" ht="15">
      <c r="D412" s="71"/>
    </row>
    <row r="413" ht="15">
      <c r="D413" s="71"/>
    </row>
    <row r="414" ht="15">
      <c r="D414" s="71"/>
    </row>
    <row r="415" ht="15">
      <c r="D415" s="71"/>
    </row>
    <row r="416" ht="15">
      <c r="D416" s="71"/>
    </row>
    <row r="417" ht="15">
      <c r="D417" s="71"/>
    </row>
    <row r="418" ht="15">
      <c r="D418" s="71"/>
    </row>
    <row r="419" ht="15">
      <c r="D419" s="71"/>
    </row>
    <row r="420" ht="15">
      <c r="D420" s="71"/>
    </row>
    <row r="421" ht="15">
      <c r="D421" s="71"/>
    </row>
    <row r="422" ht="15">
      <c r="D422" s="71"/>
    </row>
    <row r="423" ht="15">
      <c r="D423" s="71"/>
    </row>
    <row r="424" ht="15">
      <c r="D424" s="71"/>
    </row>
    <row r="425" ht="15">
      <c r="D425" s="71"/>
    </row>
    <row r="426" ht="15">
      <c r="D426" s="71"/>
    </row>
    <row r="427" ht="15">
      <c r="D427" s="71"/>
    </row>
    <row r="428" ht="15">
      <c r="D428" s="71"/>
    </row>
    <row r="429" ht="15">
      <c r="D429" s="71"/>
    </row>
    <row r="430" ht="15">
      <c r="D430" s="71"/>
    </row>
    <row r="431" ht="15">
      <c r="D431" s="71"/>
    </row>
    <row r="432" ht="15">
      <c r="D432" s="71"/>
    </row>
    <row r="433" ht="15">
      <c r="D433" s="71"/>
    </row>
    <row r="434" ht="15">
      <c r="D434" s="71"/>
    </row>
    <row r="435" ht="15">
      <c r="D435" s="71"/>
    </row>
    <row r="436" ht="15">
      <c r="D436" s="71"/>
    </row>
    <row r="437" ht="15">
      <c r="D437" s="71"/>
    </row>
    <row r="438" ht="15">
      <c r="D438" s="71"/>
    </row>
    <row r="439" ht="15">
      <c r="D439" s="71"/>
    </row>
    <row r="440" ht="15">
      <c r="D440" s="71"/>
    </row>
    <row r="441" ht="15">
      <c r="D441" s="71"/>
    </row>
    <row r="442" ht="15">
      <c r="D442" s="71"/>
    </row>
    <row r="443" ht="15">
      <c r="D443" s="71"/>
    </row>
    <row r="444" ht="15">
      <c r="D444" s="71"/>
    </row>
    <row r="445" ht="15">
      <c r="D445" s="71"/>
    </row>
    <row r="446" ht="15">
      <c r="D446" s="71"/>
    </row>
    <row r="447" ht="15">
      <c r="D447" s="71"/>
    </row>
    <row r="448" ht="15">
      <c r="D448" s="71"/>
    </row>
    <row r="449" ht="15">
      <c r="D449" s="71"/>
    </row>
    <row r="450" ht="15">
      <c r="D450" s="71"/>
    </row>
    <row r="451" ht="15">
      <c r="D451" s="71"/>
    </row>
    <row r="452" ht="15">
      <c r="D452" s="71"/>
    </row>
    <row r="453" ht="15">
      <c r="D453" s="71"/>
    </row>
    <row r="454" ht="15">
      <c r="D454" s="71"/>
    </row>
    <row r="455" ht="15">
      <c r="D455" s="71"/>
    </row>
    <row r="456" ht="15">
      <c r="D456" s="71"/>
    </row>
    <row r="457" ht="15">
      <c r="D457" s="71"/>
    </row>
    <row r="458" ht="15">
      <c r="D458" s="71"/>
    </row>
    <row r="459" ht="15">
      <c r="D459" s="71"/>
    </row>
    <row r="460" ht="15">
      <c r="D460" s="71"/>
    </row>
    <row r="461" ht="15">
      <c r="D461" s="71"/>
    </row>
    <row r="462" ht="15">
      <c r="D462" s="71"/>
    </row>
    <row r="463" ht="15">
      <c r="D463" s="71"/>
    </row>
    <row r="464" ht="15">
      <c r="D464" s="71"/>
    </row>
    <row r="465" ht="15">
      <c r="D465" s="71"/>
    </row>
    <row r="466" ht="15">
      <c r="D466" s="71"/>
    </row>
    <row r="467" ht="15">
      <c r="D467" s="71"/>
    </row>
    <row r="468" ht="15">
      <c r="D468" s="71"/>
    </row>
    <row r="469" ht="15">
      <c r="D469" s="71"/>
    </row>
    <row r="470" ht="15">
      <c r="D470" s="71"/>
    </row>
    <row r="471" ht="15">
      <c r="D471" s="71"/>
    </row>
    <row r="472" ht="15">
      <c r="D472" s="71"/>
    </row>
    <row r="473" ht="15">
      <c r="D473" s="71"/>
    </row>
    <row r="474" ht="15">
      <c r="D474" s="71"/>
    </row>
    <row r="475" ht="15">
      <c r="D475" s="71"/>
    </row>
    <row r="476" ht="15">
      <c r="D476" s="71"/>
    </row>
    <row r="477" ht="15">
      <c r="D477" s="71"/>
    </row>
    <row r="478" ht="15">
      <c r="D478" s="71"/>
    </row>
    <row r="479" ht="15">
      <c r="D479" s="71"/>
    </row>
    <row r="480" ht="15">
      <c r="D480" s="71"/>
    </row>
    <row r="481" ht="15">
      <c r="D481" s="71"/>
    </row>
    <row r="482" ht="15">
      <c r="D482" s="71"/>
    </row>
    <row r="483" ht="15">
      <c r="D483" s="71"/>
    </row>
    <row r="484" ht="15">
      <c r="D484" s="71"/>
    </row>
    <row r="485" ht="15">
      <c r="D485" s="71"/>
    </row>
    <row r="486" ht="15">
      <c r="D486" s="71"/>
    </row>
    <row r="487" ht="15">
      <c r="D487" s="71"/>
    </row>
    <row r="488" ht="15">
      <c r="D488" s="71"/>
    </row>
    <row r="489" ht="15">
      <c r="D489" s="71"/>
    </row>
    <row r="490" ht="15">
      <c r="D490" s="71"/>
    </row>
    <row r="491" ht="15">
      <c r="D491" s="71"/>
    </row>
    <row r="492" ht="15">
      <c r="D492" s="71"/>
    </row>
    <row r="493" ht="15">
      <c r="D493" s="71"/>
    </row>
    <row r="494" ht="15">
      <c r="D494" s="71"/>
    </row>
    <row r="495" ht="15">
      <c r="D495" s="71"/>
    </row>
    <row r="496" ht="15">
      <c r="D496" s="71"/>
    </row>
    <row r="497" ht="15">
      <c r="D497" s="71"/>
    </row>
    <row r="498" ht="15">
      <c r="D498" s="71"/>
    </row>
    <row r="499" ht="15">
      <c r="D499" s="71"/>
    </row>
    <row r="500" ht="15">
      <c r="D500" s="71"/>
    </row>
    <row r="501" ht="15">
      <c r="D501" s="71"/>
    </row>
    <row r="502" ht="15">
      <c r="D502" s="71"/>
    </row>
    <row r="503" ht="15">
      <c r="D503" s="71"/>
    </row>
    <row r="504" ht="15">
      <c r="D504" s="71"/>
    </row>
    <row r="505" ht="15">
      <c r="D505" s="71"/>
    </row>
    <row r="506" ht="15">
      <c r="D506" s="71"/>
    </row>
    <row r="507" ht="15">
      <c r="D507" s="71"/>
    </row>
    <row r="508" ht="15">
      <c r="D508" s="71"/>
    </row>
    <row r="509" ht="15">
      <c r="D509" s="71"/>
    </row>
    <row r="510" ht="15">
      <c r="D510" s="71"/>
    </row>
    <row r="511" ht="15">
      <c r="D511" s="71"/>
    </row>
    <row r="512" ht="15">
      <c r="D512" s="71"/>
    </row>
    <row r="513" ht="15">
      <c r="D513" s="71"/>
    </row>
    <row r="514" ht="15">
      <c r="D514" s="71"/>
    </row>
    <row r="515" ht="15">
      <c r="D515" s="71"/>
    </row>
    <row r="516" ht="15">
      <c r="D516" s="71"/>
    </row>
    <row r="517" ht="15">
      <c r="D517" s="71"/>
    </row>
    <row r="518" ht="15">
      <c r="D518" s="71"/>
    </row>
    <row r="519" ht="15">
      <c r="D519" s="71"/>
    </row>
    <row r="520" ht="15">
      <c r="D520" s="71"/>
    </row>
    <row r="521" ht="15">
      <c r="D521" s="71"/>
    </row>
    <row r="522" ht="15">
      <c r="D522" s="71"/>
    </row>
    <row r="523" ht="15">
      <c r="D523" s="71"/>
    </row>
    <row r="524" ht="15">
      <c r="D524" s="71"/>
    </row>
    <row r="525" ht="15">
      <c r="D525" s="71"/>
    </row>
    <row r="526" ht="15">
      <c r="D526" s="71"/>
    </row>
    <row r="527" ht="15">
      <c r="D527" s="71"/>
    </row>
    <row r="528" ht="15">
      <c r="D528" s="71"/>
    </row>
    <row r="529" ht="15">
      <c r="D529" s="71"/>
    </row>
    <row r="530" ht="15">
      <c r="D530" s="71"/>
    </row>
    <row r="531" ht="15">
      <c r="D531" s="71"/>
    </row>
    <row r="532" ht="15">
      <c r="D532" s="71"/>
    </row>
    <row r="533" ht="15">
      <c r="D533" s="71"/>
    </row>
    <row r="534" ht="15">
      <c r="D534" s="71"/>
    </row>
    <row r="535" ht="15">
      <c r="D535" s="71"/>
    </row>
    <row r="536" ht="15">
      <c r="D536" s="71"/>
    </row>
    <row r="537" ht="15">
      <c r="D537" s="71"/>
    </row>
    <row r="538" ht="15">
      <c r="D538" s="71"/>
    </row>
    <row r="539" ht="15">
      <c r="D539" s="71"/>
    </row>
    <row r="540" ht="15">
      <c r="D540" s="71"/>
    </row>
    <row r="541" ht="15">
      <c r="D541" s="71"/>
    </row>
    <row r="542" ht="15">
      <c r="D542" s="71"/>
    </row>
    <row r="543" ht="15">
      <c r="D543" s="71"/>
    </row>
    <row r="544" ht="15">
      <c r="D544" s="71"/>
    </row>
    <row r="545" ht="15">
      <c r="D545" s="71"/>
    </row>
    <row r="546" ht="15">
      <c r="D546" s="71"/>
    </row>
    <row r="547" ht="15">
      <c r="D547" s="71"/>
    </row>
    <row r="548" ht="15">
      <c r="D548" s="71"/>
    </row>
    <row r="549" ht="15">
      <c r="D549" s="71"/>
    </row>
    <row r="550" ht="15">
      <c r="D550" s="71"/>
    </row>
    <row r="551" ht="15">
      <c r="D551" s="71"/>
    </row>
    <row r="552" ht="15">
      <c r="D552" s="71"/>
    </row>
    <row r="553" ht="15">
      <c r="D553" s="71"/>
    </row>
    <row r="554" ht="15">
      <c r="D554" s="71"/>
    </row>
    <row r="555" ht="15">
      <c r="D555" s="71"/>
    </row>
    <row r="556" ht="15">
      <c r="D556" s="71"/>
    </row>
    <row r="557" ht="15">
      <c r="D557" s="71"/>
    </row>
    <row r="558" ht="15">
      <c r="D558" s="71"/>
    </row>
    <row r="559" ht="15">
      <c r="D559" s="71"/>
    </row>
    <row r="560" ht="15">
      <c r="D560" s="71"/>
    </row>
    <row r="561" ht="15">
      <c r="D561" s="71"/>
    </row>
    <row r="562" ht="15">
      <c r="D562" s="71"/>
    </row>
    <row r="563" ht="15">
      <c r="D563" s="71"/>
    </row>
    <row r="564" ht="15">
      <c r="D564" s="71"/>
    </row>
    <row r="565" ht="15">
      <c r="D565" s="71"/>
    </row>
    <row r="566" ht="15">
      <c r="D566" s="71"/>
    </row>
    <row r="567" ht="15">
      <c r="D567" s="71"/>
    </row>
    <row r="568" ht="15">
      <c r="D568" s="71"/>
    </row>
    <row r="569" ht="15">
      <c r="D569" s="71"/>
    </row>
    <row r="570" ht="15">
      <c r="D570" s="71"/>
    </row>
    <row r="571" ht="15">
      <c r="D571" s="71"/>
    </row>
    <row r="572" ht="15">
      <c r="D572" s="71"/>
    </row>
    <row r="573" ht="15">
      <c r="D573" s="71"/>
    </row>
    <row r="574" ht="15">
      <c r="D574" s="71"/>
    </row>
    <row r="575" ht="15">
      <c r="D575" s="71"/>
    </row>
    <row r="576" ht="15">
      <c r="D576" s="71"/>
    </row>
    <row r="577" ht="15">
      <c r="D577" s="71"/>
    </row>
    <row r="578" ht="15">
      <c r="D578" s="71"/>
    </row>
    <row r="579" ht="15">
      <c r="D579" s="71"/>
    </row>
    <row r="580" ht="15">
      <c r="D580" s="71"/>
    </row>
    <row r="581" ht="15">
      <c r="D581" s="71"/>
    </row>
    <row r="582" ht="15">
      <c r="D582" s="71"/>
    </row>
    <row r="583" ht="15">
      <c r="D583" s="71"/>
    </row>
    <row r="584" ht="15">
      <c r="D584" s="71"/>
    </row>
    <row r="585" ht="15">
      <c r="D585" s="71"/>
    </row>
    <row r="586" ht="15">
      <c r="D586" s="71"/>
    </row>
    <row r="587" ht="15">
      <c r="D587" s="71"/>
    </row>
    <row r="588" ht="15">
      <c r="D588" s="71"/>
    </row>
    <row r="589" ht="15">
      <c r="D589" s="71"/>
    </row>
    <row r="590" ht="15">
      <c r="D590" s="71"/>
    </row>
    <row r="591" ht="15">
      <c r="D591" s="71"/>
    </row>
    <row r="592" ht="15">
      <c r="D592" s="71"/>
    </row>
    <row r="593" ht="15">
      <c r="D593" s="71"/>
    </row>
    <row r="594" ht="15">
      <c r="D594" s="71"/>
    </row>
    <row r="595" ht="15">
      <c r="D595" s="71"/>
    </row>
    <row r="596" ht="15">
      <c r="D596" s="71"/>
    </row>
    <row r="597" ht="15">
      <c r="D597" s="71"/>
    </row>
    <row r="598" ht="15">
      <c r="D598" s="71"/>
    </row>
    <row r="599" ht="15">
      <c r="D599" s="71"/>
    </row>
    <row r="600" ht="15">
      <c r="D600" s="71"/>
    </row>
    <row r="601" ht="15">
      <c r="D601" s="71"/>
    </row>
    <row r="602" ht="15">
      <c r="D602" s="71"/>
    </row>
    <row r="603" ht="15">
      <c r="D603" s="71"/>
    </row>
    <row r="604" ht="15">
      <c r="D604" s="71"/>
    </row>
    <row r="605" ht="15">
      <c r="D605" s="71"/>
    </row>
    <row r="606" ht="15">
      <c r="D606" s="71"/>
    </row>
    <row r="607" ht="15">
      <c r="D607" s="71"/>
    </row>
    <row r="608" ht="15">
      <c r="D608" s="71"/>
    </row>
    <row r="609" ht="15">
      <c r="D609" s="71"/>
    </row>
    <row r="610" ht="15">
      <c r="D610" s="71"/>
    </row>
    <row r="611" ht="15">
      <c r="D611" s="71"/>
    </row>
    <row r="612" ht="15">
      <c r="D612" s="71"/>
    </row>
    <row r="613" ht="15">
      <c r="D613" s="71"/>
    </row>
    <row r="614" ht="15">
      <c r="D614" s="71"/>
    </row>
    <row r="615" ht="15">
      <c r="D615" s="71"/>
    </row>
    <row r="616" ht="15">
      <c r="D616" s="71"/>
    </row>
    <row r="617" ht="15">
      <c r="D617" s="71"/>
    </row>
    <row r="618" ht="15">
      <c r="D618" s="71"/>
    </row>
    <row r="619" ht="15">
      <c r="D619" s="71"/>
    </row>
    <row r="620" ht="15">
      <c r="D620" s="71"/>
    </row>
    <row r="621" ht="15">
      <c r="D621" s="71"/>
    </row>
    <row r="622" ht="15">
      <c r="D622" s="71"/>
    </row>
    <row r="623" ht="15">
      <c r="D623" s="71"/>
    </row>
    <row r="624" ht="15">
      <c r="D624" s="71"/>
    </row>
    <row r="625" ht="15">
      <c r="D625" s="71"/>
    </row>
    <row r="626" ht="15">
      <c r="D626" s="71"/>
    </row>
    <row r="627" ht="15">
      <c r="D627" s="71"/>
    </row>
    <row r="628" ht="15">
      <c r="D628" s="71"/>
    </row>
    <row r="629" ht="15">
      <c r="D629" s="71"/>
    </row>
    <row r="630" ht="15">
      <c r="D630" s="71"/>
    </row>
    <row r="631" ht="15">
      <c r="D631" s="71"/>
    </row>
    <row r="632" ht="15">
      <c r="D632" s="71"/>
    </row>
    <row r="633" ht="15">
      <c r="D633" s="71"/>
    </row>
    <row r="634" ht="15">
      <c r="D634" s="71"/>
    </row>
    <row r="635" ht="15">
      <c r="D635" s="71"/>
    </row>
    <row r="636" ht="15">
      <c r="D636" s="71"/>
    </row>
    <row r="637" ht="15">
      <c r="D637" s="71"/>
    </row>
    <row r="638" ht="15">
      <c r="D638" s="71"/>
    </row>
    <row r="639" ht="15">
      <c r="D639" s="71"/>
    </row>
    <row r="640" ht="15">
      <c r="D640" s="71"/>
    </row>
    <row r="641" ht="15">
      <c r="D641" s="71"/>
    </row>
    <row r="642" ht="15">
      <c r="D642" s="71"/>
    </row>
    <row r="643" ht="15">
      <c r="D643" s="71"/>
    </row>
    <row r="644" ht="15">
      <c r="D644" s="71"/>
    </row>
    <row r="645" ht="15">
      <c r="D645" s="71"/>
    </row>
    <row r="646" ht="15">
      <c r="D646" s="71"/>
    </row>
    <row r="647" ht="15">
      <c r="D647" s="71"/>
    </row>
    <row r="648" ht="15">
      <c r="D648" s="71"/>
    </row>
    <row r="649" ht="15">
      <c r="D649" s="71"/>
    </row>
    <row r="650" ht="15">
      <c r="D650" s="71"/>
    </row>
    <row r="651" ht="15">
      <c r="D651" s="71"/>
    </row>
    <row r="652" ht="15">
      <c r="D652" s="71"/>
    </row>
    <row r="653" ht="15">
      <c r="D653" s="71"/>
    </row>
    <row r="654" ht="15">
      <c r="D654" s="71"/>
    </row>
    <row r="655" ht="15">
      <c r="D655" s="71"/>
    </row>
    <row r="656" ht="15">
      <c r="D656" s="71"/>
    </row>
    <row r="657" ht="15">
      <c r="D657" s="71"/>
    </row>
    <row r="658" ht="15">
      <c r="D658" s="71"/>
    </row>
    <row r="659" ht="15">
      <c r="D659" s="71"/>
    </row>
    <row r="660" ht="15">
      <c r="D660" s="71"/>
    </row>
    <row r="661" ht="15">
      <c r="D661" s="71"/>
    </row>
    <row r="662" ht="15">
      <c r="D662" s="71"/>
    </row>
    <row r="663" ht="15">
      <c r="D663" s="71"/>
    </row>
    <row r="664" ht="15">
      <c r="D664" s="71"/>
    </row>
    <row r="665" ht="15">
      <c r="D665" s="71"/>
    </row>
    <row r="666" ht="15">
      <c r="D666" s="71"/>
    </row>
    <row r="667" ht="15">
      <c r="D667" s="71"/>
    </row>
    <row r="668" ht="15">
      <c r="D668" s="71"/>
    </row>
    <row r="669" ht="15">
      <c r="D669" s="71"/>
    </row>
    <row r="670" ht="15">
      <c r="D670" s="71"/>
    </row>
    <row r="671" ht="15">
      <c r="D671" s="71"/>
    </row>
    <row r="672" ht="15">
      <c r="D672" s="71"/>
    </row>
    <row r="673" ht="15">
      <c r="D673" s="71"/>
    </row>
    <row r="674" ht="15">
      <c r="D674" s="71"/>
    </row>
    <row r="675" ht="15">
      <c r="D675" s="71"/>
    </row>
    <row r="676" ht="15">
      <c r="D676" s="71"/>
    </row>
    <row r="677" ht="15">
      <c r="D677" s="71"/>
    </row>
    <row r="678" ht="15">
      <c r="D678" s="71"/>
    </row>
    <row r="679" ht="15">
      <c r="D679" s="71"/>
    </row>
    <row r="680" ht="15">
      <c r="D680" s="71"/>
    </row>
    <row r="681" ht="15">
      <c r="D681" s="71"/>
    </row>
    <row r="682" ht="15">
      <c r="D682" s="71"/>
    </row>
    <row r="683" ht="15">
      <c r="D683" s="71"/>
    </row>
    <row r="684" ht="15">
      <c r="D684" s="71"/>
    </row>
    <row r="685" ht="15">
      <c r="D685" s="71"/>
    </row>
    <row r="686" ht="15">
      <c r="D686" s="71"/>
    </row>
    <row r="687" ht="15">
      <c r="D687" s="71"/>
    </row>
    <row r="688" ht="15">
      <c r="D688" s="71"/>
    </row>
    <row r="689" ht="15">
      <c r="D689" s="71"/>
    </row>
    <row r="690" ht="15">
      <c r="D690" s="71"/>
    </row>
    <row r="691" ht="15">
      <c r="D691" s="71"/>
    </row>
    <row r="692" ht="15">
      <c r="D692" s="71"/>
    </row>
    <row r="693" ht="15">
      <c r="D693" s="71"/>
    </row>
    <row r="694" ht="15">
      <c r="D694" s="71"/>
    </row>
    <row r="695" ht="15">
      <c r="D695" s="71"/>
    </row>
    <row r="696" ht="15">
      <c r="D696" s="71"/>
    </row>
    <row r="697" ht="15">
      <c r="D697" s="71"/>
    </row>
    <row r="698" ht="15">
      <c r="D698" s="71"/>
    </row>
    <row r="699" ht="15">
      <c r="D699" s="71"/>
    </row>
    <row r="700" ht="15">
      <c r="D700" s="71"/>
    </row>
    <row r="701" ht="15">
      <c r="D701" s="71"/>
    </row>
    <row r="702" ht="15">
      <c r="D702" s="71"/>
    </row>
    <row r="703" ht="15">
      <c r="D703" s="71"/>
    </row>
    <row r="704" ht="15">
      <c r="D704" s="71"/>
    </row>
    <row r="705" ht="15">
      <c r="D705" s="71"/>
    </row>
    <row r="706" ht="15">
      <c r="D706" s="71"/>
    </row>
    <row r="707" ht="15">
      <c r="D707" s="71"/>
    </row>
    <row r="708" ht="15">
      <c r="D708" s="71"/>
    </row>
    <row r="709" ht="15">
      <c r="D709" s="71"/>
    </row>
    <row r="710" ht="15">
      <c r="D710" s="71"/>
    </row>
    <row r="711" ht="15">
      <c r="D711" s="71"/>
    </row>
    <row r="712" ht="15">
      <c r="D712" s="71"/>
    </row>
    <row r="713" ht="15">
      <c r="D713" s="71"/>
    </row>
    <row r="714" ht="15">
      <c r="D714" s="71"/>
    </row>
    <row r="715" ht="15">
      <c r="D715" s="71"/>
    </row>
    <row r="716" ht="15">
      <c r="D716" s="71"/>
    </row>
    <row r="717" ht="15">
      <c r="D717" s="71"/>
    </row>
    <row r="718" ht="15">
      <c r="D718" s="71"/>
    </row>
    <row r="719" ht="15">
      <c r="D719" s="71"/>
    </row>
    <row r="720" ht="15">
      <c r="D720" s="71"/>
    </row>
    <row r="721" ht="15">
      <c r="D721" s="71"/>
    </row>
    <row r="722" ht="15">
      <c r="D722" s="71"/>
    </row>
    <row r="723" ht="15">
      <c r="D723" s="71"/>
    </row>
    <row r="724" ht="15">
      <c r="D724" s="71"/>
    </row>
    <row r="725" ht="15">
      <c r="D725" s="71"/>
    </row>
    <row r="726" ht="15">
      <c r="D726" s="71"/>
    </row>
    <row r="727" ht="15">
      <c r="D727" s="71"/>
    </row>
    <row r="728" ht="15">
      <c r="D728" s="71"/>
    </row>
    <row r="729" ht="15">
      <c r="D729" s="71"/>
    </row>
    <row r="730" ht="15">
      <c r="D730" s="71"/>
    </row>
    <row r="731" ht="15">
      <c r="D731" s="71"/>
    </row>
    <row r="732" ht="15">
      <c r="D732" s="71"/>
    </row>
    <row r="733" ht="15">
      <c r="D733" s="71"/>
    </row>
    <row r="734" ht="15">
      <c r="D734" s="71"/>
    </row>
    <row r="735" ht="15">
      <c r="D735" s="71"/>
    </row>
    <row r="736" ht="15">
      <c r="D736" s="71"/>
    </row>
    <row r="737" ht="15">
      <c r="D737" s="71"/>
    </row>
    <row r="738" ht="15">
      <c r="D738" s="71"/>
    </row>
    <row r="739" ht="15">
      <c r="D739" s="71"/>
    </row>
    <row r="740" ht="15">
      <c r="D740" s="71"/>
    </row>
    <row r="741" ht="15">
      <c r="D741" s="71"/>
    </row>
    <row r="742" ht="15">
      <c r="D742" s="71"/>
    </row>
    <row r="743" ht="15">
      <c r="D743" s="71"/>
    </row>
    <row r="744" ht="15">
      <c r="D744" s="71"/>
    </row>
    <row r="745" ht="15">
      <c r="D745" s="71"/>
    </row>
    <row r="746" ht="15">
      <c r="D746" s="71"/>
    </row>
    <row r="747" ht="15">
      <c r="D747" s="71"/>
    </row>
    <row r="748" ht="15">
      <c r="D748" s="71"/>
    </row>
    <row r="749" ht="15">
      <c r="D749" s="71"/>
    </row>
    <row r="750" ht="15">
      <c r="D750" s="71"/>
    </row>
    <row r="751" ht="15">
      <c r="D751" s="71"/>
    </row>
    <row r="752" ht="15">
      <c r="D752" s="71"/>
    </row>
    <row r="753" ht="15">
      <c r="D753" s="71"/>
    </row>
    <row r="754" ht="15">
      <c r="D754" s="71"/>
    </row>
    <row r="755" ht="15">
      <c r="D755" s="71"/>
    </row>
    <row r="756" ht="15">
      <c r="D756" s="71"/>
    </row>
    <row r="757" ht="15">
      <c r="D757" s="71"/>
    </row>
    <row r="758" ht="15">
      <c r="D758" s="71"/>
    </row>
    <row r="759" ht="15">
      <c r="D759" s="71"/>
    </row>
    <row r="760" ht="15">
      <c r="D760" s="71"/>
    </row>
    <row r="761" ht="15">
      <c r="D761" s="71"/>
    </row>
    <row r="762" ht="15">
      <c r="D762" s="71"/>
    </row>
    <row r="763" ht="15">
      <c r="D763" s="71"/>
    </row>
    <row r="764" ht="15">
      <c r="D764" s="71"/>
    </row>
    <row r="765" ht="15">
      <c r="D765" s="71"/>
    </row>
    <row r="766" ht="15">
      <c r="D766" s="71"/>
    </row>
    <row r="767" ht="15">
      <c r="D767" s="71"/>
    </row>
    <row r="768" ht="15">
      <c r="D768" s="71"/>
    </row>
    <row r="769" ht="15">
      <c r="D769" s="71"/>
    </row>
    <row r="770" ht="15">
      <c r="D770" s="71"/>
    </row>
    <row r="771" ht="15">
      <c r="D771" s="71"/>
    </row>
    <row r="772" ht="15">
      <c r="D772" s="71"/>
    </row>
    <row r="773" ht="15">
      <c r="D773" s="71"/>
    </row>
    <row r="774" ht="15">
      <c r="D774" s="71"/>
    </row>
    <row r="775" ht="15">
      <c r="D775" s="71"/>
    </row>
    <row r="776" ht="15">
      <c r="D776" s="71"/>
    </row>
    <row r="777" ht="15">
      <c r="D777" s="71"/>
    </row>
    <row r="778" ht="15">
      <c r="D778" s="71"/>
    </row>
    <row r="779" ht="15">
      <c r="D779" s="71"/>
    </row>
    <row r="780" ht="15">
      <c r="D780" s="71"/>
    </row>
    <row r="781" ht="15">
      <c r="D781" s="71"/>
    </row>
    <row r="782" ht="15">
      <c r="D782" s="71"/>
    </row>
    <row r="783" ht="15">
      <c r="D783" s="71"/>
    </row>
    <row r="784" ht="15">
      <c r="D784" s="71"/>
    </row>
    <row r="785" ht="15">
      <c r="D785" s="71"/>
    </row>
    <row r="786" ht="15">
      <c r="D786" s="71"/>
    </row>
    <row r="787" ht="15">
      <c r="D787" s="71"/>
    </row>
    <row r="788" ht="15">
      <c r="D788" s="71"/>
    </row>
    <row r="789" ht="15">
      <c r="D789" s="71"/>
    </row>
    <row r="790" ht="15">
      <c r="D790" s="71"/>
    </row>
    <row r="791" ht="15">
      <c r="D791" s="71"/>
    </row>
    <row r="792" ht="15">
      <c r="D792" s="71"/>
    </row>
    <row r="793" ht="15">
      <c r="D793" s="71"/>
    </row>
    <row r="794" ht="15">
      <c r="D794" s="71"/>
    </row>
    <row r="795" ht="15">
      <c r="D795" s="71"/>
    </row>
    <row r="796" ht="15">
      <c r="D796" s="71"/>
    </row>
    <row r="797" ht="15">
      <c r="D797" s="71"/>
    </row>
    <row r="798" ht="15">
      <c r="D798" s="71"/>
    </row>
    <row r="799" ht="15">
      <c r="D799" s="71"/>
    </row>
    <row r="800" ht="15">
      <c r="D800" s="71"/>
    </row>
    <row r="801" ht="15">
      <c r="D801" s="71"/>
    </row>
    <row r="802" ht="15">
      <c r="D802" s="71"/>
    </row>
    <row r="803" ht="15">
      <c r="D803" s="71"/>
    </row>
    <row r="804" ht="15">
      <c r="D804" s="71"/>
    </row>
    <row r="805" ht="15">
      <c r="D805" s="71"/>
    </row>
    <row r="806" ht="15">
      <c r="D806" s="71"/>
    </row>
    <row r="807" ht="15">
      <c r="D807" s="71"/>
    </row>
    <row r="808" ht="15">
      <c r="D808" s="71"/>
    </row>
    <row r="809" ht="15">
      <c r="D809" s="71"/>
    </row>
    <row r="810" ht="15">
      <c r="D810" s="71"/>
    </row>
    <row r="811" ht="15">
      <c r="D811" s="71"/>
    </row>
    <row r="812" ht="15">
      <c r="D812" s="71"/>
    </row>
    <row r="813" ht="15">
      <c r="D813" s="71"/>
    </row>
    <row r="814" ht="15">
      <c r="D814" s="71"/>
    </row>
    <row r="815" ht="15">
      <c r="D815" s="71"/>
    </row>
    <row r="816" ht="15">
      <c r="D816" s="71"/>
    </row>
    <row r="817" ht="15">
      <c r="D817" s="71"/>
    </row>
    <row r="818" ht="15">
      <c r="D818" s="71"/>
    </row>
    <row r="819" ht="15">
      <c r="D819" s="71"/>
    </row>
    <row r="820" ht="15">
      <c r="D820" s="71"/>
    </row>
    <row r="821" ht="15">
      <c r="D821" s="71"/>
    </row>
    <row r="822" ht="15">
      <c r="D822" s="71"/>
    </row>
    <row r="823" ht="15">
      <c r="D823" s="71"/>
    </row>
    <row r="824" ht="15">
      <c r="D824" s="71"/>
    </row>
    <row r="825" ht="15">
      <c r="D825" s="71"/>
    </row>
    <row r="826" ht="15">
      <c r="D826" s="71"/>
    </row>
    <row r="827" ht="15">
      <c r="D827" s="71"/>
    </row>
    <row r="828" ht="15">
      <c r="D828" s="71"/>
    </row>
    <row r="829" ht="15">
      <c r="D829" s="71"/>
    </row>
    <row r="830" ht="15">
      <c r="D830" s="71"/>
    </row>
    <row r="831" ht="15">
      <c r="D831" s="71"/>
    </row>
    <row r="832" ht="15">
      <c r="D832" s="71"/>
    </row>
    <row r="833" ht="15">
      <c r="D833" s="71"/>
    </row>
    <row r="834" ht="15">
      <c r="D834" s="71"/>
    </row>
    <row r="835" ht="15">
      <c r="D835" s="71"/>
    </row>
    <row r="836" ht="15">
      <c r="D836" s="71"/>
    </row>
    <row r="837" ht="15">
      <c r="D837" s="71"/>
    </row>
    <row r="838" ht="15">
      <c r="D838" s="71"/>
    </row>
    <row r="839" ht="15">
      <c r="D839" s="71"/>
    </row>
    <row r="840" ht="15">
      <c r="D840" s="71"/>
    </row>
    <row r="841" ht="15">
      <c r="D841" s="71"/>
    </row>
    <row r="842" ht="15">
      <c r="D842" s="71"/>
    </row>
    <row r="843" ht="15">
      <c r="D843" s="71"/>
    </row>
    <row r="844" ht="15">
      <c r="D844" s="71"/>
    </row>
    <row r="845" ht="15">
      <c r="D845" s="71"/>
    </row>
    <row r="846" ht="15">
      <c r="D846" s="71"/>
    </row>
    <row r="847" ht="15">
      <c r="D847" s="71"/>
    </row>
    <row r="848" ht="15">
      <c r="D848" s="71"/>
    </row>
    <row r="849" ht="15">
      <c r="D849" s="71"/>
    </row>
    <row r="850" ht="15">
      <c r="D850" s="71"/>
    </row>
    <row r="851" ht="15">
      <c r="D851" s="71"/>
    </row>
    <row r="852" ht="15">
      <c r="D852" s="71"/>
    </row>
    <row r="853" ht="15">
      <c r="D853" s="71"/>
    </row>
    <row r="854" ht="15">
      <c r="D854" s="71"/>
    </row>
    <row r="855" ht="15">
      <c r="D855" s="71"/>
    </row>
    <row r="856" ht="15">
      <c r="D856" s="71"/>
    </row>
    <row r="857" ht="15">
      <c r="D857" s="71"/>
    </row>
    <row r="858" ht="15">
      <c r="D858" s="71"/>
    </row>
    <row r="859" ht="15">
      <c r="D859" s="71"/>
    </row>
    <row r="860" ht="15">
      <c r="D860" s="71"/>
    </row>
    <row r="861" ht="15">
      <c r="D861" s="71"/>
    </row>
    <row r="862" ht="15">
      <c r="D862" s="71"/>
    </row>
    <row r="863" ht="15">
      <c r="D863" s="71"/>
    </row>
    <row r="864" ht="15">
      <c r="D864" s="71"/>
    </row>
    <row r="865" ht="15">
      <c r="D865" s="71"/>
    </row>
    <row r="866" ht="15">
      <c r="D866" s="71"/>
    </row>
    <row r="867" ht="15">
      <c r="D867" s="71"/>
    </row>
    <row r="868" ht="15">
      <c r="D868" s="71"/>
    </row>
    <row r="869" ht="15">
      <c r="D869" s="71"/>
    </row>
    <row r="870" ht="15">
      <c r="D870" s="71"/>
    </row>
    <row r="871" ht="15">
      <c r="D871" s="71"/>
    </row>
    <row r="872" ht="15">
      <c r="D872" s="71"/>
    </row>
    <row r="873" ht="15">
      <c r="D873" s="71"/>
    </row>
    <row r="874" ht="15">
      <c r="D874" s="71"/>
    </row>
    <row r="875" ht="15">
      <c r="D875" s="71"/>
    </row>
    <row r="876" ht="15">
      <c r="D876" s="71"/>
    </row>
    <row r="877" ht="15">
      <c r="D877" s="71"/>
    </row>
    <row r="878" ht="15">
      <c r="D878" s="71"/>
    </row>
    <row r="879" ht="15">
      <c r="D879" s="71"/>
    </row>
    <row r="880" ht="15">
      <c r="D880" s="71"/>
    </row>
    <row r="881" ht="15">
      <c r="D881" s="71"/>
    </row>
    <row r="882" ht="15">
      <c r="D882" s="71"/>
    </row>
    <row r="883" ht="15">
      <c r="D883" s="71"/>
    </row>
    <row r="884" ht="15">
      <c r="D884" s="71"/>
    </row>
    <row r="885" ht="15">
      <c r="D885" s="71"/>
    </row>
    <row r="886" ht="15">
      <c r="D886" s="71"/>
    </row>
    <row r="887" ht="15">
      <c r="D887" s="71"/>
    </row>
    <row r="888" ht="15">
      <c r="D888" s="71"/>
    </row>
    <row r="889" ht="15">
      <c r="D889" s="71"/>
    </row>
    <row r="890" ht="15">
      <c r="D890" s="71"/>
    </row>
    <row r="891" ht="15">
      <c r="D891" s="71"/>
    </row>
    <row r="892" ht="15">
      <c r="D892" s="71"/>
    </row>
    <row r="893" ht="15">
      <c r="D893" s="71"/>
    </row>
    <row r="894" ht="15">
      <c r="D894" s="71"/>
    </row>
    <row r="895" ht="15">
      <c r="D895" s="71"/>
    </row>
    <row r="896" ht="15">
      <c r="D896" s="71"/>
    </row>
    <row r="897" ht="15">
      <c r="D897" s="71"/>
    </row>
    <row r="898" ht="15">
      <c r="D898" s="71"/>
    </row>
    <row r="899" ht="15">
      <c r="D899" s="71"/>
    </row>
    <row r="900" ht="15">
      <c r="D900" s="71"/>
    </row>
    <row r="901" ht="15">
      <c r="D901" s="71"/>
    </row>
    <row r="902" ht="15">
      <c r="D902" s="71"/>
    </row>
    <row r="903" ht="15">
      <c r="D903" s="71"/>
    </row>
    <row r="904" ht="15">
      <c r="D904" s="71"/>
    </row>
    <row r="905" ht="15">
      <c r="D905" s="71"/>
    </row>
    <row r="906" ht="15">
      <c r="D906" s="71"/>
    </row>
    <row r="907" ht="15">
      <c r="D907" s="71"/>
    </row>
    <row r="908" ht="15">
      <c r="D908" s="71"/>
    </row>
    <row r="909" ht="15">
      <c r="D909" s="71"/>
    </row>
    <row r="910" ht="15">
      <c r="D910" s="71"/>
    </row>
    <row r="911" ht="15">
      <c r="D911" s="71"/>
    </row>
    <row r="912" ht="15">
      <c r="D912" s="71"/>
    </row>
    <row r="913" ht="15">
      <c r="D913" s="71"/>
    </row>
    <row r="914" ht="15">
      <c r="D914" s="71"/>
    </row>
    <row r="915" ht="15">
      <c r="D915" s="71"/>
    </row>
    <row r="916" ht="15">
      <c r="D916" s="71"/>
    </row>
    <row r="917" ht="15">
      <c r="D917" s="71"/>
    </row>
    <row r="918" ht="15">
      <c r="D918" s="71"/>
    </row>
    <row r="919" ht="15">
      <c r="D919" s="71"/>
    </row>
    <row r="920" ht="15">
      <c r="D920" s="71"/>
    </row>
    <row r="921" ht="15">
      <c r="D921" s="71"/>
    </row>
    <row r="922" ht="15">
      <c r="D922" s="71"/>
    </row>
    <row r="923" ht="15">
      <c r="D923" s="71"/>
    </row>
    <row r="924" ht="15">
      <c r="D924" s="71"/>
    </row>
    <row r="925" ht="15">
      <c r="D925" s="71"/>
    </row>
    <row r="926" ht="15">
      <c r="D926" s="71"/>
    </row>
    <row r="927" ht="15">
      <c r="D927" s="71"/>
    </row>
    <row r="928" ht="15">
      <c r="D928" s="71"/>
    </row>
    <row r="929" ht="15">
      <c r="D929" s="71"/>
    </row>
    <row r="930" ht="15">
      <c r="D930" s="71"/>
    </row>
    <row r="931" ht="15">
      <c r="D931" s="71"/>
    </row>
    <row r="932" ht="15">
      <c r="D932" s="71"/>
    </row>
    <row r="933" ht="15">
      <c r="D933" s="71"/>
    </row>
    <row r="934" ht="15">
      <c r="D934" s="71"/>
    </row>
    <row r="935" ht="15">
      <c r="D935" s="71"/>
    </row>
    <row r="936" ht="15">
      <c r="D936" s="71"/>
    </row>
    <row r="937" ht="15">
      <c r="D937" s="71"/>
    </row>
    <row r="938" ht="15">
      <c r="D938" s="71"/>
    </row>
    <row r="939" ht="15">
      <c r="D939" s="71"/>
    </row>
    <row r="940" ht="15">
      <c r="D940" s="71"/>
    </row>
    <row r="941" ht="15">
      <c r="D941" s="71"/>
    </row>
    <row r="942" ht="15">
      <c r="D942" s="71"/>
    </row>
    <row r="943" ht="15">
      <c r="D943" s="71"/>
    </row>
    <row r="944" ht="15">
      <c r="D944" s="71"/>
    </row>
    <row r="945" ht="15">
      <c r="D945" s="71"/>
    </row>
    <row r="946" ht="15">
      <c r="D946" s="71"/>
    </row>
    <row r="947" ht="15">
      <c r="D947" s="71"/>
    </row>
    <row r="948" ht="15">
      <c r="D948" s="71"/>
    </row>
    <row r="949" ht="15">
      <c r="D949" s="71"/>
    </row>
    <row r="950" ht="15">
      <c r="D950" s="71"/>
    </row>
    <row r="951" ht="15">
      <c r="D951" s="71"/>
    </row>
    <row r="952" ht="15">
      <c r="D952" s="71"/>
    </row>
    <row r="953" ht="15">
      <c r="D953" s="71"/>
    </row>
    <row r="954" ht="15">
      <c r="D954" s="71"/>
    </row>
    <row r="955" ht="15">
      <c r="D955" s="71"/>
    </row>
    <row r="956" ht="15">
      <c r="D956" s="71"/>
    </row>
    <row r="957" ht="15">
      <c r="D957" s="71"/>
    </row>
    <row r="958" ht="15">
      <c r="D958" s="71"/>
    </row>
    <row r="959" ht="15">
      <c r="D959" s="71"/>
    </row>
    <row r="960" ht="15">
      <c r="D960" s="71"/>
    </row>
    <row r="961" ht="15">
      <c r="D961" s="71"/>
    </row>
    <row r="962" ht="15">
      <c r="D962" s="71"/>
    </row>
    <row r="963" ht="15">
      <c r="D963" s="71"/>
    </row>
    <row r="964" ht="15">
      <c r="D964" s="71"/>
    </row>
    <row r="965" ht="15">
      <c r="D965" s="71"/>
    </row>
    <row r="966" ht="15">
      <c r="D966" s="71"/>
    </row>
    <row r="967" ht="15">
      <c r="D967" s="71"/>
    </row>
    <row r="968" ht="15">
      <c r="D968" s="71"/>
    </row>
    <row r="969" ht="15">
      <c r="D969" s="71"/>
    </row>
    <row r="970" ht="15">
      <c r="D970" s="71"/>
    </row>
    <row r="971" ht="15">
      <c r="D971" s="71"/>
    </row>
    <row r="972" ht="15">
      <c r="D972" s="71"/>
    </row>
    <row r="973" ht="15">
      <c r="D973" s="71"/>
    </row>
    <row r="974" ht="15">
      <c r="D974" s="71"/>
    </row>
    <row r="975" ht="15">
      <c r="D975" s="71"/>
    </row>
    <row r="976" ht="15">
      <c r="D976" s="71"/>
    </row>
    <row r="977" ht="15">
      <c r="D977" s="71"/>
    </row>
    <row r="978" ht="15">
      <c r="D978" s="71"/>
    </row>
    <row r="979" ht="15">
      <c r="D979" s="71"/>
    </row>
    <row r="980" ht="15">
      <c r="D980" s="71"/>
    </row>
    <row r="981" ht="15">
      <c r="D981" s="71"/>
    </row>
    <row r="982" ht="15">
      <c r="D982" s="71"/>
    </row>
    <row r="983" ht="15">
      <c r="D983" s="71"/>
    </row>
    <row r="984" ht="15">
      <c r="D984" s="71"/>
    </row>
    <row r="985" ht="15">
      <c r="D985" s="71"/>
    </row>
    <row r="986" ht="15">
      <c r="D986" s="71"/>
    </row>
    <row r="987" ht="15">
      <c r="D987" s="71"/>
    </row>
    <row r="988" ht="15">
      <c r="D988" s="71"/>
    </row>
    <row r="989" ht="15">
      <c r="D989" s="71"/>
    </row>
    <row r="990" ht="15">
      <c r="D990" s="71"/>
    </row>
    <row r="991" ht="15">
      <c r="D991" s="71"/>
    </row>
    <row r="992" ht="15">
      <c r="D992" s="71"/>
    </row>
    <row r="993" ht="15">
      <c r="D993" s="71"/>
    </row>
    <row r="994" ht="15">
      <c r="D994" s="71"/>
    </row>
    <row r="995" ht="15">
      <c r="D995" s="71"/>
    </row>
    <row r="996" ht="15">
      <c r="D996" s="71"/>
    </row>
    <row r="997" ht="15">
      <c r="D997" s="71"/>
    </row>
    <row r="998" ht="15">
      <c r="D998" s="71"/>
    </row>
    <row r="999" ht="15">
      <c r="D999" s="71"/>
    </row>
    <row r="1000" ht="15">
      <c r="D1000" s="71"/>
    </row>
    <row r="1001" ht="15">
      <c r="D1001" s="71"/>
    </row>
    <row r="1002" ht="15">
      <c r="D1002" s="71"/>
    </row>
    <row r="1003" ht="15">
      <c r="D1003" s="71"/>
    </row>
    <row r="1004" ht="15">
      <c r="D1004" s="71"/>
    </row>
    <row r="1005" ht="15">
      <c r="D1005" s="71"/>
    </row>
    <row r="1006" ht="15">
      <c r="D1006" s="71"/>
    </row>
    <row r="1007" ht="15">
      <c r="D1007" s="71"/>
    </row>
    <row r="1008" ht="15">
      <c r="D1008" s="71"/>
    </row>
    <row r="1009" ht="15">
      <c r="D1009" s="71"/>
    </row>
    <row r="1010" ht="15">
      <c r="D1010" s="71"/>
    </row>
    <row r="1011" ht="15">
      <c r="D1011" s="71"/>
    </row>
    <row r="1012" ht="15">
      <c r="D1012" s="71"/>
    </row>
    <row r="1013" ht="15">
      <c r="D1013" s="71"/>
    </row>
    <row r="1014" ht="15">
      <c r="D1014" s="71"/>
    </row>
    <row r="1015" ht="15">
      <c r="D1015" s="71"/>
    </row>
    <row r="1016" ht="15">
      <c r="D1016" s="71"/>
    </row>
    <row r="1017" ht="15">
      <c r="D1017" s="71"/>
    </row>
    <row r="1018" ht="15">
      <c r="D1018" s="71"/>
    </row>
    <row r="1019" ht="15">
      <c r="D1019" s="71"/>
    </row>
    <row r="1020" ht="15">
      <c r="D1020" s="71"/>
    </row>
    <row r="1021" ht="15">
      <c r="D1021" s="71"/>
    </row>
    <row r="1022" ht="15">
      <c r="D1022" s="71"/>
    </row>
    <row r="1023" ht="15">
      <c r="D1023" s="71"/>
    </row>
    <row r="1024" ht="15">
      <c r="D1024" s="71"/>
    </row>
    <row r="1025" ht="15">
      <c r="D1025" s="71"/>
    </row>
    <row r="1026" ht="15">
      <c r="D1026" s="71"/>
    </row>
    <row r="1027" ht="15">
      <c r="D1027" s="71"/>
    </row>
    <row r="1028" ht="15">
      <c r="D1028" s="71"/>
    </row>
    <row r="1029" ht="15">
      <c r="D1029" s="71"/>
    </row>
    <row r="1030" ht="15">
      <c r="D1030" s="71"/>
    </row>
    <row r="1031" ht="15">
      <c r="D1031" s="71"/>
    </row>
    <row r="1032" ht="15">
      <c r="D1032" s="71"/>
    </row>
    <row r="1033" ht="15">
      <c r="D1033" s="71"/>
    </row>
    <row r="1034" ht="15">
      <c r="D1034" s="71"/>
    </row>
    <row r="1035" ht="15">
      <c r="D1035" s="71"/>
    </row>
    <row r="1036" ht="15">
      <c r="D1036" s="71"/>
    </row>
    <row r="1037" ht="15">
      <c r="D1037" s="71"/>
    </row>
    <row r="1038" ht="15">
      <c r="D1038" s="71"/>
    </row>
    <row r="1039" ht="15">
      <c r="D1039" s="71"/>
    </row>
    <row r="1040" ht="15">
      <c r="D1040" s="71"/>
    </row>
    <row r="1041" ht="15">
      <c r="D1041" s="71"/>
    </row>
    <row r="1042" ht="15">
      <c r="D1042" s="71"/>
    </row>
    <row r="1043" ht="15">
      <c r="D1043" s="71"/>
    </row>
    <row r="1044" ht="15">
      <c r="D1044" s="71"/>
    </row>
    <row r="1045" ht="15">
      <c r="D1045" s="71"/>
    </row>
    <row r="1046" ht="15">
      <c r="D1046" s="71"/>
    </row>
    <row r="1047" ht="15">
      <c r="D1047" s="71"/>
    </row>
    <row r="1048" ht="15">
      <c r="D1048" s="71"/>
    </row>
    <row r="1049" ht="15">
      <c r="D1049" s="71"/>
    </row>
    <row r="1050" ht="15">
      <c r="D1050" s="71"/>
    </row>
    <row r="1051" ht="15">
      <c r="D1051" s="71"/>
    </row>
    <row r="1052" ht="15">
      <c r="D1052" s="71"/>
    </row>
    <row r="1053" ht="15">
      <c r="D1053" s="71"/>
    </row>
    <row r="1054" ht="15">
      <c r="D1054" s="71"/>
    </row>
    <row r="1055" ht="15">
      <c r="D1055" s="71"/>
    </row>
    <row r="1056" ht="15">
      <c r="D1056" s="71"/>
    </row>
    <row r="1057" ht="15">
      <c r="D1057" s="71"/>
    </row>
    <row r="1058" ht="15">
      <c r="D1058" s="71"/>
    </row>
    <row r="1059" ht="15">
      <c r="D1059" s="71"/>
    </row>
    <row r="1060" ht="15">
      <c r="D1060" s="71"/>
    </row>
    <row r="1061" ht="15">
      <c r="D1061" s="71"/>
    </row>
    <row r="1062" ht="15">
      <c r="D1062" s="71"/>
    </row>
    <row r="1063" ht="15">
      <c r="D1063" s="71"/>
    </row>
    <row r="1064" ht="15">
      <c r="D1064" s="71"/>
    </row>
    <row r="1065" ht="15">
      <c r="D1065" s="71"/>
    </row>
    <row r="1066" ht="15">
      <c r="D1066" s="71"/>
    </row>
    <row r="1067" ht="15">
      <c r="D1067" s="71"/>
    </row>
    <row r="1068" ht="15">
      <c r="D1068" s="71"/>
    </row>
    <row r="1069" ht="15">
      <c r="D1069" s="71"/>
    </row>
    <row r="1070" ht="15">
      <c r="D1070" s="71"/>
    </row>
    <row r="1071" ht="15">
      <c r="D1071" s="71"/>
    </row>
    <row r="1072" ht="15">
      <c r="D1072" s="71"/>
    </row>
    <row r="1073" ht="15">
      <c r="D1073" s="71"/>
    </row>
    <row r="1074" ht="15">
      <c r="D1074" s="71"/>
    </row>
    <row r="1075" ht="15">
      <c r="D1075" s="71"/>
    </row>
    <row r="1076" ht="15">
      <c r="D1076" s="71"/>
    </row>
    <row r="1077" ht="15">
      <c r="D1077" s="71"/>
    </row>
    <row r="1078" ht="15">
      <c r="D1078" s="71"/>
    </row>
    <row r="1079" ht="15">
      <c r="D1079" s="71"/>
    </row>
    <row r="1080" ht="15">
      <c r="D1080" s="71"/>
    </row>
    <row r="1081" ht="15">
      <c r="D1081" s="71"/>
    </row>
    <row r="1082" ht="15">
      <c r="D1082" s="71"/>
    </row>
    <row r="1083" ht="15">
      <c r="D1083" s="71"/>
    </row>
    <row r="1084" ht="15">
      <c r="D1084" s="71"/>
    </row>
    <row r="1085" ht="15">
      <c r="D1085" s="71"/>
    </row>
    <row r="1086" ht="15">
      <c r="D1086" s="71"/>
    </row>
    <row r="1087" ht="15">
      <c r="D1087" s="71"/>
    </row>
    <row r="1088" ht="15">
      <c r="D1088" s="71"/>
    </row>
    <row r="1089" ht="15">
      <c r="D1089" s="71"/>
    </row>
    <row r="1090" ht="15">
      <c r="D1090" s="71"/>
    </row>
    <row r="1091" ht="15">
      <c r="D1091" s="71"/>
    </row>
    <row r="1092" ht="15">
      <c r="D1092" s="71"/>
    </row>
    <row r="1093" ht="15">
      <c r="D1093" s="71"/>
    </row>
    <row r="1094" ht="15">
      <c r="D1094" s="71"/>
    </row>
    <row r="1095" ht="15">
      <c r="D1095" s="71"/>
    </row>
    <row r="1096" ht="15">
      <c r="D1096" s="71"/>
    </row>
    <row r="1097" ht="15">
      <c r="D1097" s="71"/>
    </row>
    <row r="1098" ht="15">
      <c r="D1098" s="71"/>
    </row>
    <row r="1099" ht="15">
      <c r="D1099" s="71"/>
    </row>
    <row r="1100" ht="15">
      <c r="D1100" s="71"/>
    </row>
    <row r="1101" ht="15">
      <c r="D1101" s="71"/>
    </row>
    <row r="1102" ht="15">
      <c r="D1102" s="71"/>
    </row>
    <row r="1103" ht="15">
      <c r="D1103" s="71"/>
    </row>
    <row r="1104" ht="15">
      <c r="D1104" s="71"/>
    </row>
    <row r="1105" ht="15">
      <c r="D1105" s="71"/>
    </row>
    <row r="1106" ht="15">
      <c r="D1106" s="71"/>
    </row>
    <row r="1107" ht="15">
      <c r="D1107" s="71"/>
    </row>
    <row r="1108" ht="15">
      <c r="D1108" s="71"/>
    </row>
    <row r="1109" ht="15">
      <c r="D1109" s="71"/>
    </row>
    <row r="1110" ht="15">
      <c r="D1110" s="71"/>
    </row>
    <row r="1111" ht="15">
      <c r="D1111" s="71"/>
    </row>
    <row r="1112" ht="15">
      <c r="D1112" s="71"/>
    </row>
    <row r="1113" ht="15">
      <c r="D1113" s="71"/>
    </row>
    <row r="1114" ht="15">
      <c r="D1114" s="71"/>
    </row>
    <row r="1115" ht="15">
      <c r="D1115" s="71"/>
    </row>
    <row r="1116" ht="15">
      <c r="D1116" s="71"/>
    </row>
    <row r="1117" ht="15">
      <c r="D1117" s="71"/>
    </row>
    <row r="1118" ht="15">
      <c r="D1118" s="71"/>
    </row>
    <row r="1119" ht="15">
      <c r="D1119" s="71"/>
    </row>
    <row r="1120" ht="15">
      <c r="D1120" s="71"/>
    </row>
    <row r="1121" ht="15">
      <c r="D1121" s="71"/>
    </row>
    <row r="1122" ht="15">
      <c r="D1122" s="71"/>
    </row>
    <row r="1123" ht="15">
      <c r="D1123" s="71"/>
    </row>
    <row r="1124" ht="15">
      <c r="D1124" s="71"/>
    </row>
    <row r="1125" ht="15">
      <c r="D1125" s="71"/>
    </row>
    <row r="1126" ht="15">
      <c r="D1126" s="71"/>
    </row>
    <row r="1127" ht="15">
      <c r="D1127" s="71"/>
    </row>
    <row r="1128" ht="15">
      <c r="D1128" s="71"/>
    </row>
    <row r="1129" ht="15">
      <c r="D1129" s="71"/>
    </row>
    <row r="1130" ht="15">
      <c r="D1130" s="71"/>
    </row>
    <row r="1131" ht="15">
      <c r="D1131" s="71"/>
    </row>
    <row r="1132" ht="15">
      <c r="D1132" s="71"/>
    </row>
    <row r="1133" ht="15">
      <c r="D1133" s="71"/>
    </row>
    <row r="1134" ht="15">
      <c r="D1134" s="71"/>
    </row>
    <row r="1135" ht="15">
      <c r="D1135" s="71"/>
    </row>
    <row r="1136" ht="15">
      <c r="D1136" s="71"/>
    </row>
    <row r="1137" ht="15">
      <c r="D1137" s="71"/>
    </row>
    <row r="1138" ht="15">
      <c r="D1138" s="71"/>
    </row>
    <row r="1139" ht="15">
      <c r="D1139" s="71"/>
    </row>
    <row r="1140" ht="15">
      <c r="D1140" s="71"/>
    </row>
    <row r="1141" ht="15">
      <c r="D1141" s="71"/>
    </row>
    <row r="1142" ht="15">
      <c r="D1142" s="71"/>
    </row>
    <row r="1143" ht="15">
      <c r="D1143" s="71"/>
    </row>
    <row r="1144" ht="15">
      <c r="D1144" s="71"/>
    </row>
    <row r="1145" ht="15">
      <c r="D1145" s="71"/>
    </row>
    <row r="1146" ht="15">
      <c r="D1146" s="71"/>
    </row>
    <row r="1147" ht="15">
      <c r="D1147" s="71"/>
    </row>
    <row r="1148" ht="15">
      <c r="D1148" s="71"/>
    </row>
    <row r="1149" ht="15">
      <c r="D1149" s="71"/>
    </row>
    <row r="1150" ht="15">
      <c r="D1150" s="71"/>
    </row>
    <row r="1151" ht="15">
      <c r="D1151" s="71"/>
    </row>
    <row r="1152" ht="15">
      <c r="D1152" s="71"/>
    </row>
    <row r="1153" ht="15">
      <c r="D1153" s="71"/>
    </row>
    <row r="1154" ht="15">
      <c r="D1154" s="71"/>
    </row>
    <row r="1155" ht="15">
      <c r="D1155" s="71"/>
    </row>
    <row r="1156" ht="15">
      <c r="D1156" s="71"/>
    </row>
    <row r="1157" ht="15">
      <c r="D1157" s="71"/>
    </row>
    <row r="1158" ht="15">
      <c r="D1158" s="71"/>
    </row>
    <row r="1159" ht="15">
      <c r="D1159" s="71"/>
    </row>
    <row r="1160" ht="15">
      <c r="D1160" s="71"/>
    </row>
    <row r="1161" ht="15">
      <c r="D1161" s="71"/>
    </row>
    <row r="1162" ht="15">
      <c r="D1162" s="71"/>
    </row>
    <row r="1163" ht="15">
      <c r="D1163" s="71"/>
    </row>
    <row r="1164" ht="15">
      <c r="D1164" s="71"/>
    </row>
    <row r="1165" ht="15">
      <c r="D1165" s="71"/>
    </row>
    <row r="1166" ht="15">
      <c r="D1166" s="71"/>
    </row>
    <row r="1167" ht="15">
      <c r="D1167" s="71"/>
    </row>
    <row r="1168" ht="15">
      <c r="D1168" s="71"/>
    </row>
    <row r="1169" ht="15">
      <c r="D1169" s="71"/>
    </row>
    <row r="1170" ht="15">
      <c r="D1170" s="71"/>
    </row>
    <row r="1171" ht="15">
      <c r="D1171" s="71"/>
    </row>
    <row r="1172" ht="15">
      <c r="D1172" s="71"/>
    </row>
    <row r="1173" ht="15">
      <c r="D1173" s="71"/>
    </row>
    <row r="1174" ht="15">
      <c r="D1174" s="71"/>
    </row>
    <row r="1175" ht="15">
      <c r="D1175" s="71"/>
    </row>
    <row r="1176" ht="15">
      <c r="D1176" s="71"/>
    </row>
    <row r="1177" ht="15">
      <c r="D1177" s="71"/>
    </row>
    <row r="1178" ht="15">
      <c r="D1178" s="71"/>
    </row>
    <row r="1179" ht="15">
      <c r="D1179" s="71"/>
    </row>
    <row r="1180" ht="15">
      <c r="D1180" s="71"/>
    </row>
    <row r="1181" ht="15">
      <c r="D1181" s="71"/>
    </row>
    <row r="1182" ht="15">
      <c r="D1182" s="71"/>
    </row>
    <row r="1183" ht="15">
      <c r="D1183" s="71"/>
    </row>
    <row r="1184" ht="15">
      <c r="D1184" s="71"/>
    </row>
    <row r="1185" ht="15">
      <c r="D1185" s="71"/>
    </row>
    <row r="1186" ht="15">
      <c r="D1186" s="71"/>
    </row>
    <row r="1187" ht="15">
      <c r="D1187" s="71"/>
    </row>
    <row r="1188" ht="15">
      <c r="D1188" s="71"/>
    </row>
    <row r="1189" ht="15">
      <c r="D1189" s="71"/>
    </row>
    <row r="1190" ht="15">
      <c r="D1190" s="71"/>
    </row>
    <row r="1191" ht="15">
      <c r="D1191" s="71"/>
    </row>
    <row r="1192" ht="15">
      <c r="D1192" s="71"/>
    </row>
    <row r="1193" ht="15">
      <c r="D1193" s="71"/>
    </row>
    <row r="1194" ht="15">
      <c r="D1194" s="71"/>
    </row>
    <row r="1195" ht="15">
      <c r="D1195" s="71"/>
    </row>
    <row r="1196" ht="15">
      <c r="D1196" s="71"/>
    </row>
    <row r="1197" ht="15">
      <c r="D1197" s="71"/>
    </row>
    <row r="1198" ht="15">
      <c r="D1198" s="71"/>
    </row>
    <row r="1199" ht="15">
      <c r="D1199" s="71"/>
    </row>
    <row r="1200" ht="15">
      <c r="D1200" s="71"/>
    </row>
    <row r="1201" ht="15">
      <c r="D1201" s="71"/>
    </row>
    <row r="1202" ht="15">
      <c r="D1202" s="71"/>
    </row>
    <row r="1203" ht="15">
      <c r="D1203" s="71"/>
    </row>
    <row r="1204" ht="15">
      <c r="D1204" s="71"/>
    </row>
    <row r="1205" ht="15">
      <c r="D1205" s="71"/>
    </row>
    <row r="1206" ht="15">
      <c r="D1206" s="71"/>
    </row>
    <row r="1207" ht="15">
      <c r="D1207" s="71"/>
    </row>
    <row r="1208" ht="15">
      <c r="D1208" s="71"/>
    </row>
    <row r="1209" ht="15">
      <c r="D1209" s="71"/>
    </row>
    <row r="1210" ht="15">
      <c r="D1210" s="71"/>
    </row>
    <row r="1211" ht="15">
      <c r="D1211" s="71"/>
    </row>
    <row r="1212" ht="15">
      <c r="D1212" s="71"/>
    </row>
    <row r="1213" ht="15">
      <c r="D1213" s="71"/>
    </row>
    <row r="1214" ht="15">
      <c r="D1214" s="71"/>
    </row>
    <row r="1215" ht="15">
      <c r="D1215" s="71"/>
    </row>
    <row r="1216" ht="15">
      <c r="D1216" s="71"/>
    </row>
    <row r="1217" ht="15">
      <c r="D1217" s="71"/>
    </row>
    <row r="1218" ht="15">
      <c r="D1218" s="71"/>
    </row>
    <row r="1219" ht="15">
      <c r="D1219" s="71"/>
    </row>
    <row r="1220" ht="15">
      <c r="D1220" s="71"/>
    </row>
    <row r="1221" ht="15">
      <c r="D1221" s="71"/>
    </row>
    <row r="1222" ht="15">
      <c r="D1222" s="71"/>
    </row>
    <row r="1223" ht="15">
      <c r="D1223" s="71"/>
    </row>
    <row r="1224" ht="15">
      <c r="D1224" s="71"/>
    </row>
    <row r="1225" ht="15">
      <c r="D1225" s="71"/>
    </row>
    <row r="1226" ht="15">
      <c r="D1226" s="71"/>
    </row>
    <row r="1227" ht="15">
      <c r="D1227" s="71"/>
    </row>
    <row r="1228" ht="15">
      <c r="D1228" s="71"/>
    </row>
    <row r="1229" ht="15">
      <c r="D1229" s="71"/>
    </row>
    <row r="1230" ht="15">
      <c r="D1230" s="71"/>
    </row>
    <row r="1231" ht="15">
      <c r="D1231" s="71"/>
    </row>
    <row r="1232" ht="15">
      <c r="D1232" s="71"/>
    </row>
    <row r="1233" ht="15">
      <c r="D1233" s="71"/>
    </row>
    <row r="1234" ht="15">
      <c r="D1234" s="71"/>
    </row>
    <row r="1235" ht="15">
      <c r="D1235" s="71"/>
    </row>
    <row r="1236" ht="15">
      <c r="D1236" s="71"/>
    </row>
    <row r="1237" ht="15">
      <c r="D1237" s="71"/>
    </row>
    <row r="1238" ht="15">
      <c r="D1238" s="71"/>
    </row>
    <row r="1239" ht="15">
      <c r="D1239" s="71"/>
    </row>
    <row r="1240" ht="15">
      <c r="D1240" s="71"/>
    </row>
    <row r="1241" ht="15">
      <c r="D1241" s="71"/>
    </row>
    <row r="1242" ht="15">
      <c r="D1242" s="71"/>
    </row>
    <row r="1243" ht="15">
      <c r="D1243" s="71"/>
    </row>
    <row r="1244" ht="15">
      <c r="D1244" s="71"/>
    </row>
    <row r="1245" ht="15">
      <c r="D1245" s="71"/>
    </row>
    <row r="1246" ht="15">
      <c r="D1246" s="71"/>
    </row>
    <row r="1247" ht="15">
      <c r="D1247" s="71"/>
    </row>
    <row r="1248" ht="15">
      <c r="D1248" s="71"/>
    </row>
    <row r="1249" ht="15">
      <c r="D1249" s="71"/>
    </row>
    <row r="1250" ht="15">
      <c r="D1250" s="71"/>
    </row>
    <row r="1251" ht="15">
      <c r="D1251" s="71"/>
    </row>
    <row r="1252" ht="15">
      <c r="D1252" s="71"/>
    </row>
    <row r="1253" ht="15">
      <c r="D1253" s="71"/>
    </row>
    <row r="1254" ht="15">
      <c r="D1254" s="71"/>
    </row>
    <row r="1255" ht="15">
      <c r="D1255" s="71"/>
    </row>
    <row r="1256" ht="15">
      <c r="D1256" s="71"/>
    </row>
    <row r="1257" ht="15">
      <c r="D1257" s="71"/>
    </row>
    <row r="1258" ht="15">
      <c r="D1258" s="71"/>
    </row>
    <row r="1259" ht="15">
      <c r="D1259" s="71"/>
    </row>
    <row r="1260" ht="15">
      <c r="D1260" s="71"/>
    </row>
    <row r="1261" ht="15">
      <c r="D1261" s="71"/>
    </row>
    <row r="1262" ht="15">
      <c r="D1262" s="71"/>
    </row>
    <row r="1263" ht="15">
      <c r="D1263" s="71"/>
    </row>
    <row r="1264" ht="15">
      <c r="D1264" s="71"/>
    </row>
    <row r="1265" ht="15">
      <c r="D1265" s="71"/>
    </row>
    <row r="1266" ht="15">
      <c r="D1266" s="71"/>
    </row>
    <row r="1267" ht="15">
      <c r="D1267" s="71"/>
    </row>
    <row r="1268" ht="15">
      <c r="D1268" s="71"/>
    </row>
    <row r="1269" ht="15">
      <c r="D1269" s="71"/>
    </row>
    <row r="1270" ht="15">
      <c r="D1270" s="71"/>
    </row>
    <row r="1271" ht="15">
      <c r="D1271" s="71"/>
    </row>
    <row r="1272" ht="15">
      <c r="D1272" s="71"/>
    </row>
    <row r="1273" ht="15">
      <c r="D1273" s="71"/>
    </row>
    <row r="1274" ht="15">
      <c r="D1274" s="71"/>
    </row>
    <row r="1275" ht="15">
      <c r="D1275" s="71"/>
    </row>
    <row r="1276" ht="15">
      <c r="D1276" s="71"/>
    </row>
    <row r="1277" ht="15">
      <c r="D1277" s="71"/>
    </row>
    <row r="1278" ht="15">
      <c r="D1278" s="71"/>
    </row>
    <row r="1279" ht="15">
      <c r="D1279" s="71"/>
    </row>
    <row r="1280" ht="15">
      <c r="D1280" s="71"/>
    </row>
    <row r="1281" ht="15">
      <c r="D1281" s="71"/>
    </row>
    <row r="1282" ht="15">
      <c r="D1282" s="71"/>
    </row>
    <row r="1283" ht="15">
      <c r="D1283" s="71"/>
    </row>
    <row r="1284" ht="15">
      <c r="D1284" s="71"/>
    </row>
    <row r="1285" ht="15">
      <c r="D1285" s="71"/>
    </row>
    <row r="1286" ht="15">
      <c r="D1286" s="71"/>
    </row>
    <row r="1287" ht="15">
      <c r="D1287" s="71"/>
    </row>
    <row r="1288" ht="15">
      <c r="D1288" s="71"/>
    </row>
    <row r="1289" ht="15">
      <c r="D1289" s="71"/>
    </row>
    <row r="1290" ht="15">
      <c r="D1290" s="71"/>
    </row>
    <row r="1291" ht="15">
      <c r="D1291" s="71"/>
    </row>
    <row r="1292" ht="15">
      <c r="D1292" s="71"/>
    </row>
    <row r="1293" ht="15">
      <c r="D1293" s="71"/>
    </row>
    <row r="1294" ht="15">
      <c r="D1294" s="71"/>
    </row>
    <row r="1295" ht="15">
      <c r="D1295" s="71"/>
    </row>
    <row r="1296" ht="15">
      <c r="D1296" s="71"/>
    </row>
    <row r="1297" ht="15">
      <c r="D1297" s="71"/>
    </row>
    <row r="1298" ht="15">
      <c r="D1298" s="71"/>
    </row>
    <row r="1299" ht="15">
      <c r="D1299" s="71"/>
    </row>
    <row r="1300" ht="15">
      <c r="D1300" s="71"/>
    </row>
    <row r="1301" ht="15">
      <c r="D1301" s="71"/>
    </row>
    <row r="1302" ht="15">
      <c r="D1302" s="71"/>
    </row>
    <row r="1303" ht="15">
      <c r="D1303" s="71"/>
    </row>
    <row r="1304" ht="15">
      <c r="D1304" s="71"/>
    </row>
    <row r="1305" ht="15">
      <c r="D1305" s="71"/>
    </row>
    <row r="1306" ht="15">
      <c r="D1306" s="71"/>
    </row>
    <row r="1307" ht="15">
      <c r="D1307" s="71"/>
    </row>
    <row r="1308" ht="15">
      <c r="D1308" s="71"/>
    </row>
    <row r="1309" ht="15">
      <c r="D1309" s="71"/>
    </row>
    <row r="1310" ht="15">
      <c r="D1310" s="71"/>
    </row>
    <row r="1311" ht="15">
      <c r="D1311" s="71"/>
    </row>
    <row r="1312" ht="15">
      <c r="D1312" s="71"/>
    </row>
    <row r="1313" ht="15">
      <c r="D1313" s="71"/>
    </row>
    <row r="1314" ht="15">
      <c r="D1314" s="71"/>
    </row>
    <row r="1315" ht="15">
      <c r="D1315" s="71"/>
    </row>
    <row r="1316" ht="15">
      <c r="D1316" s="71"/>
    </row>
    <row r="1317" ht="15">
      <c r="D1317" s="71"/>
    </row>
    <row r="1318" ht="15">
      <c r="D1318" s="71"/>
    </row>
    <row r="1319" ht="15">
      <c r="D1319" s="71"/>
    </row>
    <row r="1320" ht="15">
      <c r="D1320" s="71"/>
    </row>
    <row r="1321" ht="15">
      <c r="D1321" s="71"/>
    </row>
    <row r="1322" ht="15">
      <c r="D1322" s="71"/>
    </row>
    <row r="1323" ht="15">
      <c r="D1323" s="71"/>
    </row>
    <row r="1324" ht="15">
      <c r="D1324" s="71"/>
    </row>
    <row r="1325" ht="15">
      <c r="D1325" s="71"/>
    </row>
    <row r="1326" ht="15">
      <c r="D1326" s="71"/>
    </row>
    <row r="1327" ht="15">
      <c r="D1327" s="71"/>
    </row>
    <row r="1328" ht="15">
      <c r="D1328" s="71"/>
    </row>
    <row r="1329" ht="15">
      <c r="D1329" s="71"/>
    </row>
    <row r="1330" ht="15">
      <c r="D1330" s="71"/>
    </row>
    <row r="1331" ht="15">
      <c r="D1331" s="71"/>
    </row>
    <row r="1332" ht="15">
      <c r="D1332" s="71"/>
    </row>
    <row r="1333" ht="15">
      <c r="D1333" s="71"/>
    </row>
    <row r="1334" ht="15">
      <c r="D1334" s="71"/>
    </row>
    <row r="1335" ht="15">
      <c r="D1335" s="71"/>
    </row>
    <row r="1336" ht="15">
      <c r="D1336" s="71"/>
    </row>
    <row r="1337" ht="15">
      <c r="D1337" s="71"/>
    </row>
    <row r="1338" ht="15">
      <c r="D1338" s="71"/>
    </row>
    <row r="1339" ht="15">
      <c r="D1339" s="71"/>
    </row>
    <row r="1340" ht="15">
      <c r="D1340" s="71"/>
    </row>
    <row r="1341" ht="15">
      <c r="D1341" s="71"/>
    </row>
    <row r="1342" ht="15">
      <c r="D1342" s="71"/>
    </row>
    <row r="1343" ht="15">
      <c r="D1343" s="71"/>
    </row>
    <row r="1344" ht="15">
      <c r="D1344" s="71"/>
    </row>
    <row r="1345" ht="15">
      <c r="D1345" s="71"/>
    </row>
    <row r="1346" ht="15">
      <c r="D1346" s="71"/>
    </row>
    <row r="1347" ht="15">
      <c r="D1347" s="71"/>
    </row>
    <row r="1348" ht="15">
      <c r="D1348" s="71"/>
    </row>
    <row r="1349" ht="15">
      <c r="D1349" s="71"/>
    </row>
    <row r="1350" ht="15">
      <c r="D1350" s="71"/>
    </row>
    <row r="1351" ht="15">
      <c r="D1351" s="71"/>
    </row>
    <row r="1352" ht="15">
      <c r="D1352" s="71"/>
    </row>
    <row r="1353" ht="15">
      <c r="D1353" s="71"/>
    </row>
    <row r="1354" ht="15">
      <c r="D1354" s="71"/>
    </row>
    <row r="1355" ht="15">
      <c r="D1355" s="71"/>
    </row>
    <row r="1356" ht="15">
      <c r="D1356" s="71"/>
    </row>
    <row r="1357" ht="15">
      <c r="D1357" s="71"/>
    </row>
    <row r="1358" ht="15">
      <c r="D1358" s="71"/>
    </row>
    <row r="1359" ht="15">
      <c r="D1359" s="71"/>
    </row>
    <row r="1360" ht="15">
      <c r="D1360" s="71"/>
    </row>
    <row r="1361" ht="15">
      <c r="D1361" s="71"/>
    </row>
    <row r="1362" ht="15">
      <c r="D1362" s="71"/>
    </row>
    <row r="1363" ht="15">
      <c r="D1363" s="71"/>
    </row>
    <row r="1364" ht="15">
      <c r="D1364" s="71"/>
    </row>
    <row r="1365" ht="15">
      <c r="D1365" s="71"/>
    </row>
    <row r="1366" ht="15">
      <c r="D1366" s="71"/>
    </row>
    <row r="1367" ht="15">
      <c r="D1367" s="71"/>
    </row>
    <row r="1368" ht="15">
      <c r="D1368" s="71"/>
    </row>
    <row r="1369" ht="15">
      <c r="D1369" s="71"/>
    </row>
    <row r="1370" ht="15">
      <c r="D1370" s="71"/>
    </row>
    <row r="1371" ht="15">
      <c r="D1371" s="71"/>
    </row>
  </sheetData>
  <sheetProtection password="CC6F" sheet="1" objects="1" scenarios="1"/>
  <conditionalFormatting sqref="D5:D1371 A1:D101">
    <cfRule type="notContainsBlanks" priority="1" dxfId="14" stopIfTrue="1">
      <formula>LEN(TRIM(A1))&gt;0</formula>
    </cfRule>
  </conditionalFormatting>
  <printOptions/>
  <pageMargins left="0.7" right="0.7" top="0.75" bottom="0.75" header="0.3" footer="0.3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Sanaa Moez</dc:creator>
  <cp:keywords/>
  <dc:description/>
  <cp:lastModifiedBy>Moez SANAA</cp:lastModifiedBy>
  <dcterms:created xsi:type="dcterms:W3CDTF">2009-09-18T08:17:50Z</dcterms:created>
  <dcterms:modified xsi:type="dcterms:W3CDTF">2010-04-06T21:50:30Z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